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720" windowWidth="15330" windowHeight="4020" tabRatio="862" activeTab="1"/>
  </bookViews>
  <sheets>
    <sheet name="Did_knyga_II_ketvirtis_2013" sheetId="1" r:id="rId1"/>
    <sheet name="gautas_finansavimas" sheetId="2" r:id="rId2"/>
    <sheet name="pazyma_priedas" sheetId="3" r:id="rId3"/>
    <sheet name="Fin. būklės" sheetId="4" r:id="rId4"/>
    <sheet name="Veiklos rezultatų" sheetId="5" r:id="rId5"/>
    <sheet name="AR.20fin.sumos" sheetId="6" r:id="rId6"/>
  </sheets>
  <externalReferences>
    <externalReference r:id="rId9"/>
  </externalReferences>
  <definedNames>
    <definedName name="_xlnm.Print_Area" localSheetId="5">'AR.20fin.sumos'!$A$1:$M$29</definedName>
    <definedName name="_xlnm.Print_Area" localSheetId="3">'Fin. būklės'!$A$1:$E$97</definedName>
    <definedName name="_xlnm.Print_Area" localSheetId="1">'gautas_finansavimas'!$A$1:$G$34</definedName>
    <definedName name="_xlnm.Print_Area" localSheetId="2">'pazyma_priedas'!$A$1:$O$23</definedName>
    <definedName name="_xlnm.Print_Area" localSheetId="4">'Veiklos rezultatų'!$A$1:$I$58</definedName>
    <definedName name="_xlnm.Print_Titles" localSheetId="5">'AR.20fin.sumos'!$11:$13</definedName>
    <definedName name="_xlnm.Print_Titles" localSheetId="3">'Fin. būklės'!$16:$16</definedName>
    <definedName name="_xlnm.Print_Titles" localSheetId="4">'Veiklos rezultatų'!$16:$16</definedName>
    <definedName name="Z_983421F7_F221_432A_9D81_90B24F0C0D08_.wvu.PrintTitles" localSheetId="3" hidden="1">'Fin. būklės'!#REF!</definedName>
    <definedName name="Z_983421F7_F221_432A_9D81_90B24F0C0D08_.wvu.Rows" localSheetId="3" hidden="1">'Fin. būklės'!#REF!</definedName>
  </definedNames>
  <calcPr fullCalcOnLoad="1"/>
</workbook>
</file>

<file path=xl/comments4.xml><?xml version="1.0" encoding="utf-8"?>
<comments xmlns="http://schemas.openxmlformats.org/spreadsheetml/2006/main">
  <authors>
    <author>Enrika</author>
  </authors>
  <commentList>
    <comment ref="I51" authorId="0">
      <text>
        <r>
          <rPr>
            <b/>
            <sz val="9"/>
            <rFont val="Tahoma"/>
            <family val="0"/>
          </rPr>
          <t>įsirašyti likutį kiekvieno ketvirčio pabaigai</t>
        </r>
      </text>
    </comment>
  </commentList>
</comments>
</file>

<file path=xl/sharedStrings.xml><?xml version="1.0" encoding="utf-8"?>
<sst xmlns="http://schemas.openxmlformats.org/spreadsheetml/2006/main" count="744" uniqueCount="547">
  <si>
    <t>(Informacijos apie finansavimo sumas pagal šaltinį, tikslinę paskirtį ir jų pokyčius per ataskaitinį laikotarpį pateikimo žemesniojo lygio finansinių ataskaitų aiškinamajame rašte forma)</t>
  </si>
  <si>
    <t>Finansavimo sumų pergrupavimas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</si>
  <si>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</si>
  <si>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</si>
  <si>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</si>
  <si>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</si>
  <si>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</si>
  <si>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</si>
  <si>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</si>
  <si>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viso finansavimo sumų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</si>
  <si>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</si>
  <si>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</si>
  <si>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</si>
  <si>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gautinos +gautos likutis = AR 20/5 priedas</t>
  </si>
  <si>
    <t>nepildoma, konsoliduotai = VRA J.II</t>
  </si>
  <si>
    <t>nepildoma</t>
  </si>
  <si>
    <t xml:space="preserve"> K 92 arba D 92 (-)</t>
  </si>
  <si>
    <t>tik konsoliduotai</t>
  </si>
  <si>
    <t xml:space="preserve">pervestinos į biudžetus, neturint teisės susigrąžinti </t>
  </si>
  <si>
    <t xml:space="preserve">baudų ir delspinigių, palūkanų </t>
  </si>
  <si>
    <t xml:space="preserve"> 6/ 6priedas</t>
  </si>
  <si>
    <t xml:space="preserve"> 17/ 7 priedas</t>
  </si>
  <si>
    <t>17 / 8 priedas</t>
  </si>
  <si>
    <t>17 / 12 priedas</t>
  </si>
  <si>
    <t>6 vsafas / 5priedas</t>
  </si>
  <si>
    <t>8/1 priedas</t>
  </si>
  <si>
    <t>TIK VŠĮ</t>
  </si>
  <si>
    <t>VRA H.</t>
  </si>
  <si>
    <t xml:space="preserve">(-) rašomas, jei formulėje suma. Pervestinos pajamos, kurių neturi teisės susigrąžinti </t>
  </si>
  <si>
    <t xml:space="preserve"> </t>
  </si>
  <si>
    <t>Finansavimo sumos</t>
  </si>
  <si>
    <t xml:space="preserve">Darbo užmokesčio ir socialinio draudimo </t>
  </si>
  <si>
    <t>APSKAITOS POLITIKOS KEITIMO IR ESMINIŲ APSKAITOS KLAIDŲ TAISYMO ĮTAKA</t>
  </si>
  <si>
    <t>nepiniginiam turtui įsigyti</t>
  </si>
  <si>
    <t>kitoms išlaidoms kompensuoti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</si>
  <si>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</si>
  <si>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</si>
  <si>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</si>
  <si>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</si>
  <si>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</si>
  <si>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</si>
  <si>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</si>
  <si>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</si>
  <si>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</si>
  <si>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</si>
  <si>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</si>
  <si>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</si>
  <si>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</si>
  <si>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</si>
  <si>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</si>
  <si>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</si>
  <si>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</si>
  <si>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</si>
  <si>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</si>
  <si>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</si>
  <si>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</si>
  <si>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</si>
  <si>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</si>
  <si>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</si>
  <si>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</si>
  <si>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</si>
  <si>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</si>
  <si>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</si>
  <si>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</si>
  <si>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</si>
  <si>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</si>
  <si>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</si>
  <si>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</si>
  <si>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</si>
  <si>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</si>
  <si>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</si>
  <si>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</si>
  <si>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</si>
  <si>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</si>
  <si>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</si>
  <si>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</si>
  <si>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</si>
  <si>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</si>
  <si>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</si>
  <si>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</si>
  <si>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</si>
  <si>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</si>
  <si>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</si>
  <si>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</si>
  <si>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</si>
  <si>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</si>
  <si>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</si>
  <si>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</si>
  <si>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</si>
  <si>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</si>
  <si>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</si>
  <si>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</si>
  <si>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</si>
  <si>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</si>
  <si>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</si>
  <si>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</si>
  <si>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</si>
  <si>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</si>
  <si>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</si>
  <si>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</si>
  <si>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</si>
  <si>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</si>
  <si>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</si>
  <si>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</si>
  <si>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</si>
  <si>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</si>
  <si>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</si>
  <si>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</si>
  <si>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</si>
  <si>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</si>
  <si>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</si>
  <si>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</si>
  <si>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</si>
  <si>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</si>
  <si>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</si>
  <si>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</si>
  <si>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</si>
  <si>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</si>
  <si>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1.</t>
  </si>
  <si>
    <t>2.</t>
  </si>
  <si>
    <t>3.</t>
  </si>
  <si>
    <t>4.</t>
  </si>
  <si>
    <t>5.</t>
  </si>
  <si>
    <t>I.5</t>
  </si>
  <si>
    <t>IV.1</t>
  </si>
  <si>
    <t>IV.2</t>
  </si>
  <si>
    <t>Žemė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</si>
  <si>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</si>
  <si>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</si>
  <si>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</si>
  <si>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</si>
  <si>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</si>
  <si>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</si>
  <si>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</si>
  <si>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</si>
  <si>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</si>
  <si>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</si>
  <si>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</si>
  <si>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</si>
  <si>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</si>
  <si>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</si>
  <si>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</si>
  <si>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>Pagrindinės veiklos kitos pajamos</t>
  </si>
  <si>
    <t>Pervestinų pagrindinės veiklos kitų pajamų suma</t>
  </si>
  <si>
    <t>PAGRINDINĖS VEIKLOS PERVIRŠIS AR DEFICITAS</t>
  </si>
  <si>
    <t>Finansavimo sumų likutis ataskaitinio laikotarpio pradžioje</t>
  </si>
  <si>
    <t>Finansavimo sumų likutis ataskaitinio laikotarpio pabaigoje</t>
  </si>
  <si>
    <t>1.1.</t>
  </si>
  <si>
    <t>1.2.</t>
  </si>
  <si>
    <t>2.1.</t>
  </si>
  <si>
    <t>3.1.</t>
  </si>
  <si>
    <t>3.2.</t>
  </si>
  <si>
    <t>4.1.</t>
  </si>
  <si>
    <t>4.2.</t>
  </si>
  <si>
    <t>2.2.</t>
  </si>
  <si>
    <t>GRYNASIS PERVIRŠIS AR DEFICITAS</t>
  </si>
  <si>
    <t>IX.</t>
  </si>
  <si>
    <t>X.</t>
  </si>
  <si>
    <t>XI.</t>
  </si>
  <si>
    <t>XII.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</si>
  <si>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</si>
  <si>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</si>
  <si>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</si>
  <si>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</si>
  <si>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</si>
  <si>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</si>
  <si>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Iš kitų šaltinių:</t>
  </si>
  <si>
    <t>FINANSINĖS BŪKLĖS ATASKAITA</t>
  </si>
  <si>
    <t>(data)</t>
  </si>
  <si>
    <t>Pateikimo valiuta ir tikslumas: litais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</si>
  <si>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</si>
  <si>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</si>
  <si>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</si>
  <si>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</si>
  <si>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</si>
  <si>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</si>
  <si>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</si>
  <si>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</si>
  <si>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</si>
  <si>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</si>
  <si>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</si>
  <si>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</si>
  <si>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</si>
  <si>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</si>
  <si>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</si>
  <si>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</si>
  <si>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</si>
  <si>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</si>
  <si>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</si>
  <si>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</si>
  <si>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</si>
  <si>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</si>
  <si>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</si>
  <si>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Nematerialusis turtas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</si>
  <si>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</si>
  <si>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</si>
  <si>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</si>
  <si>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</si>
  <si>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</si>
  <si>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</si>
  <si>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</si>
  <si>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</si>
  <si>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</si>
  <si>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</si>
  <si>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Sukauptos gautinos sumos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</si>
  <si>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</si>
  <si>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</si>
  <si>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</si>
  <si>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</si>
  <si>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</si>
  <si>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</si>
  <si>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</si>
  <si>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</si>
  <si>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</si>
  <si>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</si>
  <si>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</si>
  <si>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</si>
  <si>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</si>
  <si>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</si>
  <si>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</si>
  <si>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(vardas ir pavardė)</t>
  </si>
  <si>
    <t>3-iojo VSAFAS „Veiklos rezultatų ataskaita“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</si>
  <si>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</si>
  <si>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</si>
  <si>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</si>
  <si>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</si>
  <si>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</si>
  <si>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</si>
  <si>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</si>
  <si>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</si>
  <si>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</si>
  <si>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</si>
  <si>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</si>
  <si>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</si>
  <si>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</si>
  <si>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</si>
  <si>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</si>
  <si>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</si>
  <si>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</si>
  <si>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</si>
  <si>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</si>
  <si>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</si>
  <si>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</si>
  <si>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</si>
  <si>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</si>
  <si>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x</t>
  </si>
  <si>
    <t>4 priedas</t>
  </si>
  <si>
    <t>Per ataskaitinį laikotarpį</t>
  </si>
  <si>
    <t>Gautinos sumos už turto naudojimą</t>
  </si>
  <si>
    <t>20-ojo VSAFAS „Finansavimo sumos“</t>
  </si>
  <si>
    <t>FINANSAVIMO SUMOS PAGAL ŠALTINĮ, TIKSLINĘ PASKIRTĮ IR JŲ POKYČIAI PER ATASKAITINĮ LAIKOTARPĮ</t>
  </si>
  <si>
    <t>Perduota kitiems viešojo sektoriaus subjektams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</si>
  <si>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</si>
  <si>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</si>
  <si>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Rengėjas: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</si>
  <si>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</si>
  <si>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</si>
  <si>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</si>
  <si>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 Vardas, pavardė, parašas )</t>
  </si>
  <si>
    <t>(Žemesniojo lygio viešojo sektoriaus subjektų, išskyrus mokesčių fondus ir išteklių fondus (įskaitant socialinės apsaugos fondus), veiklos rezultatų ataskaitos forma)</t>
  </si>
  <si>
    <t xml:space="preserve">    ____________</t>
  </si>
  <si>
    <t>nemokamo maitinimo sąnaudos</t>
  </si>
  <si>
    <t>Rengėjas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</si>
  <si>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</si>
  <si>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</si>
  <si>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</si>
  <si>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</si>
  <si>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</si>
  <si>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</si>
  <si>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</si>
  <si>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</si>
  <si>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</si>
  <si>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</si>
  <si>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 xml:space="preserve"> III.3</t>
  </si>
  <si>
    <t>Forma patvirtinta</t>
  </si>
  <si>
    <t>Klaipėdos miesto savivaldybės</t>
  </si>
  <si>
    <t>administracijos direktoriaus</t>
  </si>
  <si>
    <t xml:space="preserve">2012 m. kovo 22 d. </t>
  </si>
  <si>
    <t>įsakymu Nr. AD1-602</t>
  </si>
  <si>
    <t>(viešojo sektoriaus subjekto pavadinimas)</t>
  </si>
  <si>
    <t xml:space="preserve">PAŽYMA APIE GAUTAS FINANSAVIMO SUMAS </t>
  </si>
  <si>
    <t xml:space="preserve">Ataskaitinis laikotarpis: </t>
  </si>
  <si>
    <t>Finansavimo sumų pirminis finansavimo šaltinis</t>
  </si>
  <si>
    <t>Finansavimo sumų davėjas (juridinio asmens kodas, pavadinimas)</t>
  </si>
  <si>
    <t>Gautos finansavimo sumos (išskyrus neatlygintinai gautą turtą)  (Lt)</t>
  </si>
  <si>
    <t>Neatlygintinai gautas turtas  (Lt)</t>
  </si>
  <si>
    <t>Finansavimo sumų paskirtis (trumpai)</t>
  </si>
  <si>
    <t>188710823 Klaipėdos miesto savivaldybės administracija</t>
  </si>
  <si>
    <t>ugdymo proceso užtikrinimo programa (mokinio krepšelis prekėms)</t>
  </si>
  <si>
    <t>ugdymo proceso užtikrinimo programa (mokinio krepšelis kitoms išlaidoms)</t>
  </si>
  <si>
    <t>ugdymo proceso užtikrinimo programa (ūkio lėšos prekėms)</t>
  </si>
  <si>
    <t>ugdymo proceso užtikrinimo programa (ūkio lėšos kitoms išlaidoms)</t>
  </si>
  <si>
    <t>Vyr.buhalterė</t>
  </si>
  <si>
    <t xml:space="preserve">(parašas)  </t>
  </si>
  <si>
    <t>(viešojo sektoriaus subjeko pavadinimas)</t>
  </si>
  <si>
    <t>(viešojo sektoriaus subjekto kodas, adresas)</t>
  </si>
  <si>
    <t>PAŽYMA-PRIEDAS PRIE FINANSINĖS BŪKLĖS ATASKAITOS</t>
  </si>
  <si>
    <t>Gautinos sumos už parduotas prekes, turtą, paslaugas</t>
  </si>
  <si>
    <t>Sukauptos finasavimo pajamos (savivaldybės biudžeto lėšos)</t>
  </si>
  <si>
    <t>Sukauptos finasavimo pajamos (valstybės biudžeto lėšos)</t>
  </si>
  <si>
    <t>Sukauptos finansavimo pajamos (atostogų rezervas savivaldybės biudžeto lėšos)</t>
  </si>
  <si>
    <t>Sukauptos finansavimo pajamos (atostogų rezervas valstybės biudžeto lėšos)</t>
  </si>
  <si>
    <t>Kitos sukauptos pajamos *</t>
  </si>
  <si>
    <t>Kitos sukauptos gautinos sumos *</t>
  </si>
  <si>
    <t>Sukauptos gautinos sumos (negauti spec.programų likučiai)</t>
  </si>
  <si>
    <t>Išieškotinos sumos už padarytą žalą</t>
  </si>
  <si>
    <t>Kitos gautinos sumos*</t>
  </si>
  <si>
    <t>(vardas ir pavardė, parašas)</t>
  </si>
  <si>
    <t>SB</t>
  </si>
  <si>
    <t>Klaipėdos lopšelis-darželis "Obelėlė"</t>
  </si>
  <si>
    <t>Nijolė Jokubavičiūtė</t>
  </si>
  <si>
    <t>įm.k. 190426075 Valstiečių g. 10, Klaipėda</t>
  </si>
  <si>
    <t>KLAIPĖDOS LOPŠELIS-DARŽELIS "OBELĖLĖ"</t>
  </si>
  <si>
    <t>Viešojo sektoriaus subjekto kodas               190426075</t>
  </si>
  <si>
    <t>Iš Europos Sąjungos, užsienio valstybių ir tarptautinių organizacijų (finansavimo sumų dalis, kuri gaunama iš ES, neįskaitant finansvimo sumų iš valstybės ar savivaldybės biudžetų ES  projektams finansuoti):</t>
  </si>
  <si>
    <t>nemokamo maitinimo gamybos išlaidų padengimas</t>
  </si>
  <si>
    <t>socialinė parama už įsigytus maisto produktus</t>
  </si>
  <si>
    <t>kompensuojama 50% ugdytinių mityba</t>
  </si>
  <si>
    <t>190421676 Klaipėdos l/d "Boružėlė"</t>
  </si>
  <si>
    <t>190426641 Klaipėdos l/d "Žilvitis"</t>
  </si>
  <si>
    <t>190427558 Klaipėdos l/d "Traukinukas"</t>
  </si>
  <si>
    <t>190428845 Klaipėdos specialioji m/d "Versmė"</t>
  </si>
  <si>
    <t>290420760 Klaipėdos l/d "Radastėlė"</t>
  </si>
  <si>
    <t>VB</t>
  </si>
  <si>
    <t>VB atsarg</t>
  </si>
  <si>
    <t>VB išl</t>
  </si>
  <si>
    <t>SB atsar</t>
  </si>
  <si>
    <t>SB išl</t>
  </si>
  <si>
    <t>Klaipėdos lopšelis-darželis "Obelėlė" - 190426075</t>
  </si>
  <si>
    <t>Didžioji knyga</t>
  </si>
  <si>
    <t xml:space="preserve"> Sąskaita</t>
  </si>
  <si>
    <t>Pavadinimas</t>
  </si>
  <si>
    <t>Pradinis likutis</t>
  </si>
  <si>
    <t>Apyvarta</t>
  </si>
  <si>
    <t>Galutinis likutis</t>
  </si>
  <si>
    <t>D</t>
  </si>
  <si>
    <t>K</t>
  </si>
  <si>
    <t>1120001</t>
  </si>
  <si>
    <t>Program. įr. ir jos licenc. įsigijimo sav.</t>
  </si>
  <si>
    <t>1120004</t>
  </si>
  <si>
    <t>Program.įr. ir jos licenc. suk. amort(-)</t>
  </si>
  <si>
    <t>1202201</t>
  </si>
  <si>
    <t>Negyv.pastatų įsigijimo sav.</t>
  </si>
  <si>
    <t>1202204</t>
  </si>
  <si>
    <t>Negyv.pastatų suk. nusid.(-)</t>
  </si>
  <si>
    <t>1205401</t>
  </si>
  <si>
    <t>Kitų mašinų ir įreng.įsig. sav.</t>
  </si>
  <si>
    <t>1205404</t>
  </si>
  <si>
    <t>Kitų mašinų ir įren. suk.nusidėv.(-)</t>
  </si>
  <si>
    <t>1208101</t>
  </si>
  <si>
    <t>Baldų įsigijimo savik.</t>
  </si>
  <si>
    <t>1208104</t>
  </si>
  <si>
    <t>Baldų sukauptas nusidėv.(-)</t>
  </si>
  <si>
    <t>1208201</t>
  </si>
  <si>
    <t>Kompiuterinės įr. įsig. sav.</t>
  </si>
  <si>
    <t>1208204</t>
  </si>
  <si>
    <t>Kompiuterinės įr. suk. nusidėv.(-)</t>
  </si>
  <si>
    <t>Kito IMT įsigijimo savik.</t>
  </si>
  <si>
    <t>Kito IMT suk.nusidėvėjimas</t>
  </si>
  <si>
    <t>2010001</t>
  </si>
  <si>
    <t>Medžiagų ir žaliavų įsigijimo svk</t>
  </si>
  <si>
    <t>2010002</t>
  </si>
  <si>
    <t>Kanceliarinės medžiagos</t>
  </si>
  <si>
    <t>2010004</t>
  </si>
  <si>
    <t>Maisto produktai</t>
  </si>
  <si>
    <t>2020001</t>
  </si>
  <si>
    <t>Ūkinio inventoriaus įsigijimo svk</t>
  </si>
  <si>
    <t>2111101</t>
  </si>
  <si>
    <t>Išankstiniai apmokėjimai tiekėjams</t>
  </si>
  <si>
    <t>2115001</t>
  </si>
  <si>
    <t>Kiti išankstiniai apmokėjimai</t>
  </si>
  <si>
    <t>2221004</t>
  </si>
  <si>
    <t>Gautinas fin. VB</t>
  </si>
  <si>
    <t>2221005</t>
  </si>
  <si>
    <t>Gautinas fin. SB</t>
  </si>
  <si>
    <t>2252001</t>
  </si>
  <si>
    <t>Gautinos sumos už turto nuomą</t>
  </si>
  <si>
    <t>2262001</t>
  </si>
  <si>
    <t>Gautinos įmokos už darželį</t>
  </si>
  <si>
    <t>2262011</t>
  </si>
  <si>
    <t>Gautinos kompens.sumos</t>
  </si>
  <si>
    <t>2282101</t>
  </si>
  <si>
    <t>Sukauptos fin pajamos</t>
  </si>
  <si>
    <t>2282701</t>
  </si>
  <si>
    <t>Kitos sukauptos pajamos</t>
  </si>
  <si>
    <t>2298001</t>
  </si>
  <si>
    <t>2298101</t>
  </si>
  <si>
    <t>Gautinos sumos iš biudžeto</t>
  </si>
  <si>
    <t>2298102</t>
  </si>
  <si>
    <t>Gautos SPI iš SB</t>
  </si>
  <si>
    <t>2298112</t>
  </si>
  <si>
    <t>Gautinos SPN iš SB</t>
  </si>
  <si>
    <t>2411101</t>
  </si>
  <si>
    <t>Šiaulių bankas aplinka SB</t>
  </si>
  <si>
    <t>2411102</t>
  </si>
  <si>
    <t>Šiaulių bankas SPI (įmokų pajamos)</t>
  </si>
  <si>
    <t>2411103</t>
  </si>
  <si>
    <t>Šiaulių bankas SPI (išlaidos)</t>
  </si>
  <si>
    <t>2411104</t>
  </si>
  <si>
    <t>Šiaulių bankas KŠ (rėmėjai ir kt.)</t>
  </si>
  <si>
    <t>2411105</t>
  </si>
  <si>
    <t>Šiaulių bankas MK VB</t>
  </si>
  <si>
    <t>3100001</t>
  </si>
  <si>
    <t>Suk. ein. m. perviršis ar deficitas</t>
  </si>
  <si>
    <t>4141003</t>
  </si>
  <si>
    <t>Gautinas fin. VB atsargoms</t>
  </si>
  <si>
    <t>4142001</t>
  </si>
  <si>
    <t>Gautinas fin. VB kt. išlaidoms</t>
  </si>
  <si>
    <t>4151003</t>
  </si>
  <si>
    <t>Gautinas fin. SB atsargoms</t>
  </si>
  <si>
    <t>4152001</t>
  </si>
  <si>
    <t>Gautinas fin. SB kt. išlaidoms</t>
  </si>
  <si>
    <t>4231101</t>
  </si>
  <si>
    <t>Gautas fin. ES IT</t>
  </si>
  <si>
    <t>4231102</t>
  </si>
  <si>
    <t>Panaudotas fin. ES IT</t>
  </si>
  <si>
    <t>4232001</t>
  </si>
  <si>
    <t>Gautas fin. ES kt.išlaidoms</t>
  </si>
  <si>
    <t>4232002</t>
  </si>
  <si>
    <t>Panaudotas fin. ES kt.išlaidoms</t>
  </si>
  <si>
    <t>4241301</t>
  </si>
  <si>
    <t>Gautas fin. VB atsargoms</t>
  </si>
  <si>
    <t>4241302</t>
  </si>
  <si>
    <t>Panaudotas fin. VB atsargoms</t>
  </si>
  <si>
    <t>4242001</t>
  </si>
  <si>
    <t>Gautas fin. VB kt.išlaidoms</t>
  </si>
  <si>
    <t>4242002</t>
  </si>
  <si>
    <t>Panaudotas fin. VB kt.išlaidoms</t>
  </si>
  <si>
    <t>4251101</t>
  </si>
  <si>
    <t>Gautas fin. SB IT</t>
  </si>
  <si>
    <t>Panaudotas fin. SB IT</t>
  </si>
  <si>
    <t>4251301</t>
  </si>
  <si>
    <t>Gautas fin. SB atsargoms</t>
  </si>
  <si>
    <t>4251302</t>
  </si>
  <si>
    <t>Panaudotas fin. SB atsargoms</t>
  </si>
  <si>
    <t>4252001</t>
  </si>
  <si>
    <t>Gautas fin. SB kt.išlaidoms</t>
  </si>
  <si>
    <t>4252002</t>
  </si>
  <si>
    <t>Panaudotas fin. SB kt.išlaidoms</t>
  </si>
  <si>
    <t>4261301</t>
  </si>
  <si>
    <t>Gautas fin. KŠ atsargoms</t>
  </si>
  <si>
    <t>4261302</t>
  </si>
  <si>
    <t>Panaudotas fin. KŠ atsargoms</t>
  </si>
  <si>
    <t>4262001</t>
  </si>
  <si>
    <t>Gautas fin. KŠ kt.išlaidoms</t>
  </si>
  <si>
    <t>4262002</t>
  </si>
  <si>
    <t>Panaudotas fin. KŠ kt.išlaidoms</t>
  </si>
  <si>
    <t>6910001</t>
  </si>
  <si>
    <t>Skola tiekėjams</t>
  </si>
  <si>
    <t>6921001</t>
  </si>
  <si>
    <t>Mokėtinas darbo užmokestis</t>
  </si>
  <si>
    <t>6922001</t>
  </si>
  <si>
    <t>Mokėtinos socialinio draudimo įmokos</t>
  </si>
  <si>
    <t>6923001</t>
  </si>
  <si>
    <t>Mokėtinas GPM</t>
  </si>
  <si>
    <t>6930005</t>
  </si>
  <si>
    <t>Mokėtinos soc.draud.įmokos</t>
  </si>
  <si>
    <t>6942001</t>
  </si>
  <si>
    <t>Gauti išanks. mok. iš pirkėjų</t>
  </si>
  <si>
    <t>6952102</t>
  </si>
  <si>
    <t>Sukauptos atostoginių sąnaudos</t>
  </si>
  <si>
    <t>6952103</t>
  </si>
  <si>
    <t>Sukauptos soc.draud.įmokos</t>
  </si>
  <si>
    <t>6953001</t>
  </si>
  <si>
    <t>Kitos mokėtinos sumos</t>
  </si>
  <si>
    <t>6953101</t>
  </si>
  <si>
    <t>Mokėtinos sumos darbuot.mityba</t>
  </si>
  <si>
    <t>7015001</t>
  </si>
  <si>
    <t>Finans. pajamos iš SB ilgalaikiam turtui</t>
  </si>
  <si>
    <t>7013001</t>
  </si>
  <si>
    <t>Finans. pajamos iš ES ilgalaikiam turtui</t>
  </si>
  <si>
    <t>7014003</t>
  </si>
  <si>
    <t xml:space="preserve">Pan.fin. pajamos VB atsargoms </t>
  </si>
  <si>
    <t>7015003</t>
  </si>
  <si>
    <t xml:space="preserve">Pan.fin. pajamos SB atsargoms </t>
  </si>
  <si>
    <t>7016003</t>
  </si>
  <si>
    <t>Panaudotų fin sumų KŠ atsargoms įsig</t>
  </si>
  <si>
    <t>7023001</t>
  </si>
  <si>
    <t>Panaudotų fin sumų iš ES išlaidoms</t>
  </si>
  <si>
    <t>7024001</t>
  </si>
  <si>
    <t>Panaudotų fin sumų VB išlaidoms pajamos</t>
  </si>
  <si>
    <t>7025001</t>
  </si>
  <si>
    <t>Panaudotų fin sumų SB išlaidoms pajamos</t>
  </si>
  <si>
    <t>7026001</t>
  </si>
  <si>
    <t>Panaudotų fin sumų KŠ išlaidoms</t>
  </si>
  <si>
    <t>7412001</t>
  </si>
  <si>
    <t>Pajamos už išlaikymą įstaigoje (tėvų įmokos)</t>
  </si>
  <si>
    <t>7610001</t>
  </si>
  <si>
    <t>Apskaičiuotos palūkanos</t>
  </si>
  <si>
    <t>7721201</t>
  </si>
  <si>
    <t>Apskaičiuotos kitos pajamos</t>
  </si>
  <si>
    <t>8701001</t>
  </si>
  <si>
    <t>Darbo užmokesčio sąnaudos</t>
  </si>
  <si>
    <t>8702001</t>
  </si>
  <si>
    <t>Socialinio draudimo sąnaudos</t>
  </si>
  <si>
    <t>8701301</t>
  </si>
  <si>
    <t>Atost.rez.sąnaudos</t>
  </si>
  <si>
    <t>8702301</t>
  </si>
  <si>
    <t>Atost.rez.soc.dr.sąnaudos</t>
  </si>
  <si>
    <t>8704002</t>
  </si>
  <si>
    <t>Elektros energijos sąnaudos</t>
  </si>
  <si>
    <t>8704003</t>
  </si>
  <si>
    <t>Vandentiekio ir kanalizacijos sąnaudos</t>
  </si>
  <si>
    <t>8704004</t>
  </si>
  <si>
    <t>Ryšių paslaugų sąnaudos</t>
  </si>
  <si>
    <t>8703002</t>
  </si>
  <si>
    <t>IMT nusidėvėjimo sąnaudo</t>
  </si>
  <si>
    <t>8707001</t>
  </si>
  <si>
    <t>Kvalifikacijos kėlimo sąnaudos</t>
  </si>
  <si>
    <t>8710001</t>
  </si>
  <si>
    <t>Sunaudotų atsargų svk</t>
  </si>
  <si>
    <t>8712001</t>
  </si>
  <si>
    <t>Kitų paslaugų sąnaudos</t>
  </si>
  <si>
    <t/>
  </si>
  <si>
    <t>Debeto likutis</t>
  </si>
  <si>
    <t>Kredito likutis</t>
  </si>
  <si>
    <t>Balansas</t>
  </si>
  <si>
    <t>Vyriausioji buhalterė</t>
  </si>
  <si>
    <t>Balansinės sąskaitos</t>
  </si>
  <si>
    <t>II ketvirtis</t>
  </si>
  <si>
    <t>AL</t>
  </si>
  <si>
    <t>MK</t>
  </si>
  <si>
    <t>VB/NM</t>
  </si>
  <si>
    <t>SB/NM</t>
  </si>
  <si>
    <t>kiti šaltiniai</t>
  </si>
  <si>
    <t>Fiziniai asmenys</t>
  </si>
  <si>
    <t>ugdytinių tėvų parama išlaidoms</t>
  </si>
  <si>
    <t>KŠ</t>
  </si>
  <si>
    <t>KŠ išl.</t>
  </si>
  <si>
    <t>KŠ turtas</t>
  </si>
  <si>
    <t>ES</t>
  </si>
  <si>
    <t>PAGAL 2013 m. birželio 30 d. DUOMENIS</t>
  </si>
  <si>
    <t>Direktorių pavaduojantis, ūkio reikalų vedėjas</t>
  </si>
  <si>
    <t>Almantas Abromas</t>
  </si>
  <si>
    <t>2013-07-19 Nr. _____</t>
  </si>
  <si>
    <t>k. 190426075 Valstiečių g. 10, Klaipėda</t>
  </si>
  <si>
    <t>2013-07-19 Nr._____</t>
  </si>
  <si>
    <t>ilgalaikis materialusis turtas, atsargos (žaidimų aikštelės įrangai)</t>
  </si>
  <si>
    <t>(viešojo sektoriaus subjekto, parengusio veiklos rezultatų ataskaitą arba konsoliduotąją veiklos rezultatų ataskaitą,  kodas, adresas)</t>
  </si>
  <si>
    <t>Ataskaitinis laikotarpis :  2013.01.01-2013.06.30</t>
  </si>
  <si>
    <t>4261101</t>
  </si>
  <si>
    <t>Gautas fin. KŠ IT</t>
  </si>
  <si>
    <t>Panaudotas fin. KŠ IT</t>
  </si>
  <si>
    <t>7016001</t>
  </si>
  <si>
    <t>Finans. pajamos iš KŠ ilgalaikiam turtui</t>
  </si>
  <si>
    <t>reikia įrašyti sumas iš 2012 m. II ketv. VRA "Ataskaitinis laikotarpis"</t>
  </si>
  <si>
    <t>Iš viso: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</si>
</sst>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  <numFmt numFmtId="179" formatCode="[$-427]yyyy\ &quot;m.&quot;\ mmmm\ d\ &quot;d.&quot;"/>
    <numFmt numFmtId="180" formatCode="yyyy\-mm\-dd;@"/>
  </numFmts>
  <fonts count="7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trike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i/>
      <sz val="10"/>
      <color indexed="56"/>
      <name val="TimesNewRoman,Bold"/>
      <family val="0"/>
    </font>
    <font>
      <sz val="7"/>
      <name val="Times New Roman"/>
      <family val="1"/>
    </font>
    <font>
      <sz val="8"/>
      <name val="Arial"/>
      <family val="2"/>
    </font>
    <font>
      <b/>
      <sz val="9"/>
      <name val="Tahoma"/>
      <family val="0"/>
    </font>
    <font>
      <sz val="8"/>
      <name val="TimesNewRoman,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2" borderId="0" applyNumberFormat="0" applyBorder="0" applyAlignment="0" applyProtection="0"/>
    <xf numFmtId="0" fontId="57" fillId="20" borderId="0" applyNumberFormat="0" applyBorder="0" applyAlignment="0" applyProtection="0"/>
    <xf numFmtId="0" fontId="57" fillId="25" borderId="0" applyNumberFormat="0" applyBorder="0" applyAlignment="0" applyProtection="0"/>
    <xf numFmtId="0" fontId="57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58" fillId="30" borderId="0" applyNumberFormat="0" applyBorder="0" applyAlignment="0" applyProtection="0"/>
    <xf numFmtId="0" fontId="22" fillId="31" borderId="1" applyNumberFormat="0" applyAlignment="0" applyProtection="0"/>
    <xf numFmtId="0" fontId="23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9" fillId="33" borderId="6" applyNumberFormat="0" applyAlignment="0" applyProtection="0"/>
    <xf numFmtId="0" fontId="30" fillId="0" borderId="7" applyNumberFormat="0" applyFill="0" applyAlignment="0" applyProtection="0"/>
    <xf numFmtId="0" fontId="31" fillId="34" borderId="0" applyNumberFormat="0" applyBorder="0" applyAlignment="0" applyProtection="0"/>
    <xf numFmtId="0" fontId="60" fillId="35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36" borderId="8" applyNumberFormat="0" applyFont="0" applyAlignment="0" applyProtection="0"/>
    <xf numFmtId="0" fontId="32" fillId="31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0" fillId="43" borderId="10" applyNumberFormat="0" applyFont="0" applyAlignment="0" applyProtection="0"/>
    <xf numFmtId="9" fontId="0" fillId="0" borderId="0" applyFont="0" applyFill="0" applyBorder="0" applyAlignment="0" applyProtection="0"/>
    <xf numFmtId="0" fontId="61" fillId="44" borderId="6" applyNumberFormat="0" applyAlignment="0" applyProtection="0"/>
    <xf numFmtId="0" fontId="62" fillId="0" borderId="11" applyNumberFormat="0" applyFill="0" applyAlignment="0" applyProtection="0"/>
    <xf numFmtId="0" fontId="63" fillId="45" borderId="12" applyNumberFormat="0" applyAlignment="0" applyProtection="0"/>
    <xf numFmtId="0" fontId="16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92" applyFont="1" applyAlignment="1">
      <alignment horizontal="left"/>
      <protection/>
    </xf>
    <xf numFmtId="0" fontId="14" fillId="0" borderId="0" xfId="92" applyFont="1" applyAlignment="1">
      <alignment horizontal="center"/>
      <protection/>
    </xf>
    <xf numFmtId="0" fontId="3" fillId="46" borderId="0" xfId="0" applyFont="1" applyFill="1" applyAlignment="1">
      <alignment/>
    </xf>
    <xf numFmtId="0" fontId="3" fillId="46" borderId="0" xfId="0" applyFont="1" applyFill="1" applyAlignment="1">
      <alignment wrapText="1"/>
    </xf>
    <xf numFmtId="0" fontId="3" fillId="46" borderId="0" xfId="0" applyFont="1" applyFill="1" applyBorder="1" applyAlignment="1">
      <alignment wrapText="1"/>
    </xf>
    <xf numFmtId="0" fontId="4" fillId="46" borderId="0" xfId="0" applyFont="1" applyFill="1" applyAlignment="1">
      <alignment horizontal="center" wrapText="1"/>
    </xf>
    <xf numFmtId="0" fontId="3" fillId="46" borderId="14" xfId="0" applyFont="1" applyFill="1" applyBorder="1" applyAlignment="1">
      <alignment horizontal="center" wrapText="1"/>
    </xf>
    <xf numFmtId="0" fontId="4" fillId="46" borderId="0" xfId="0" applyFont="1" applyFill="1" applyBorder="1" applyAlignment="1">
      <alignment horizontal="left" vertical="top" wrapText="1"/>
    </xf>
    <xf numFmtId="0" fontId="3" fillId="46" borderId="0" xfId="0" applyFont="1" applyFill="1" applyBorder="1" applyAlignment="1">
      <alignment horizontal="left" vertical="top" wrapText="1"/>
    </xf>
    <xf numFmtId="0" fontId="4" fillId="46" borderId="14" xfId="0" applyFont="1" applyFill="1" applyBorder="1" applyAlignment="1">
      <alignment horizontal="center" vertical="center"/>
    </xf>
    <xf numFmtId="0" fontId="4" fillId="46" borderId="14" xfId="0" applyFont="1" applyFill="1" applyBorder="1" applyAlignment="1">
      <alignment horizontal="center" vertical="center" wrapText="1"/>
    </xf>
    <xf numFmtId="0" fontId="3" fillId="46" borderId="14" xfId="0" applyFont="1" applyFill="1" applyBorder="1" applyAlignment="1">
      <alignment horizontal="center" vertical="center" wrapText="1"/>
    </xf>
    <xf numFmtId="0" fontId="4" fillId="46" borderId="0" xfId="0" applyFont="1" applyFill="1" applyAlignment="1">
      <alignment/>
    </xf>
    <xf numFmtId="0" fontId="3" fillId="46" borderId="15" xfId="0" applyFont="1" applyFill="1" applyBorder="1" applyAlignment="1">
      <alignment wrapText="1"/>
    </xf>
    <xf numFmtId="49" fontId="4" fillId="46" borderId="16" xfId="0" applyNumberFormat="1" applyFont="1" applyFill="1" applyBorder="1" applyAlignment="1">
      <alignment horizontal="center" vertical="center" wrapText="1"/>
    </xf>
    <xf numFmtId="0" fontId="3" fillId="46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left" vertical="center"/>
    </xf>
    <xf numFmtId="0" fontId="3" fillId="46" borderId="16" xfId="0" applyFont="1" applyFill="1" applyBorder="1" applyAlignment="1">
      <alignment horizontal="center" vertical="center" wrapText="1"/>
    </xf>
    <xf numFmtId="0" fontId="3" fillId="46" borderId="15" xfId="0" applyFont="1" applyFill="1" applyBorder="1" applyAlignment="1">
      <alignment horizontal="left" vertical="center"/>
    </xf>
    <xf numFmtId="0" fontId="3" fillId="46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46" borderId="14" xfId="0" applyFont="1" applyFill="1" applyBorder="1" applyAlignment="1" quotePrefix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46" borderId="0" xfId="0" applyFont="1" applyFill="1" applyAlignment="1">
      <alignment horizontal="center" vertical="center" wrapText="1"/>
    </xf>
    <xf numFmtId="0" fontId="3" fillId="46" borderId="0" xfId="0" applyFont="1" applyFill="1" applyAlignment="1">
      <alignment vertical="center" wrapText="1"/>
    </xf>
    <xf numFmtId="0" fontId="4" fillId="46" borderId="16" xfId="0" applyFont="1" applyFill="1" applyBorder="1" applyAlignment="1">
      <alignment horizontal="center" vertical="center" wrapText="1"/>
    </xf>
    <xf numFmtId="0" fontId="3" fillId="46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8" fillId="46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left" vertical="center" indent="1"/>
    </xf>
    <xf numFmtId="0" fontId="3" fillId="46" borderId="18" xfId="0" applyFont="1" applyFill="1" applyBorder="1" applyAlignment="1">
      <alignment horizontal="center" vertical="center" wrapText="1"/>
    </xf>
    <xf numFmtId="0" fontId="4" fillId="46" borderId="15" xfId="0" applyFont="1" applyFill="1" applyBorder="1" applyAlignment="1">
      <alignment vertical="center"/>
    </xf>
    <xf numFmtId="0" fontId="4" fillId="46" borderId="15" xfId="0" applyFont="1" applyFill="1" applyBorder="1" applyAlignment="1">
      <alignment horizontal="left" vertical="center"/>
    </xf>
    <xf numFmtId="0" fontId="3" fillId="46" borderId="0" xfId="0" applyFont="1" applyFill="1" applyBorder="1" applyAlignment="1">
      <alignment horizontal="left" vertical="center"/>
    </xf>
    <xf numFmtId="0" fontId="3" fillId="46" borderId="14" xfId="0" applyFont="1" applyFill="1" applyBorder="1" applyAlignment="1">
      <alignment horizontal="left" vertical="center" indent="2"/>
    </xf>
    <xf numFmtId="0" fontId="3" fillId="0" borderId="14" xfId="0" applyFont="1" applyFill="1" applyBorder="1" applyAlignment="1">
      <alignment horizontal="left" vertical="center" indent="2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2"/>
    </xf>
    <xf numFmtId="0" fontId="3" fillId="46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4"/>
    </xf>
    <xf numFmtId="0" fontId="3" fillId="0" borderId="0" xfId="76" applyFont="1" applyAlignment="1">
      <alignment vertical="center" wrapText="1"/>
      <protection/>
    </xf>
    <xf numFmtId="0" fontId="0" fillId="0" borderId="0" xfId="76" applyFont="1" applyAlignment="1">
      <alignment vertical="center"/>
      <protection/>
    </xf>
    <xf numFmtId="0" fontId="3" fillId="0" borderId="0" xfId="76" applyFont="1" applyAlignment="1">
      <alignment horizontal="left" vertical="center"/>
      <protection/>
    </xf>
    <xf numFmtId="0" fontId="3" fillId="0" borderId="0" xfId="76" applyFont="1" applyAlignment="1">
      <alignment vertical="center"/>
      <protection/>
    </xf>
    <xf numFmtId="0" fontId="4" fillId="0" borderId="14" xfId="76" applyFont="1" applyBorder="1" applyAlignment="1">
      <alignment horizontal="center" vertical="center" wrapText="1"/>
      <protection/>
    </xf>
    <xf numFmtId="0" fontId="0" fillId="0" borderId="0" xfId="76" applyFont="1" applyAlignment="1">
      <alignment vertical="center" wrapText="1"/>
      <protection/>
    </xf>
    <xf numFmtId="0" fontId="4" fillId="0" borderId="14" xfId="76" applyFont="1" applyBorder="1" applyAlignment="1">
      <alignment vertical="center" wrapText="1"/>
      <protection/>
    </xf>
    <xf numFmtId="0" fontId="4" fillId="0" borderId="14" xfId="76" applyFont="1" applyBorder="1" applyAlignment="1">
      <alignment vertical="center"/>
      <protection/>
    </xf>
    <xf numFmtId="0" fontId="3" fillId="0" borderId="14" xfId="76" applyFont="1" applyBorder="1" applyAlignment="1">
      <alignment vertical="center" wrapText="1"/>
      <protection/>
    </xf>
    <xf numFmtId="0" fontId="3" fillId="0" borderId="14" xfId="76" applyFont="1" applyBorder="1" applyAlignment="1">
      <alignment horizontal="left" vertical="center"/>
      <protection/>
    </xf>
    <xf numFmtId="0" fontId="3" fillId="0" borderId="14" xfId="76" applyFont="1" applyBorder="1" applyAlignment="1">
      <alignment vertical="center"/>
      <protection/>
    </xf>
    <xf numFmtId="0" fontId="4" fillId="0" borderId="14" xfId="76" applyFont="1" applyBorder="1" applyAlignment="1">
      <alignment horizontal="left" vertical="center"/>
      <protection/>
    </xf>
    <xf numFmtId="0" fontId="0" fillId="0" borderId="0" xfId="76" applyFont="1" applyBorder="1" applyAlignment="1">
      <alignment vertical="center"/>
      <protection/>
    </xf>
    <xf numFmtId="0" fontId="3" fillId="0" borderId="0" xfId="76" applyFont="1" applyBorder="1" applyAlignment="1">
      <alignment horizontal="justify" vertical="center" wrapText="1"/>
      <protection/>
    </xf>
    <xf numFmtId="0" fontId="0" fillId="0" borderId="19" xfId="76" applyFont="1" applyBorder="1" applyAlignment="1">
      <alignment vertical="center"/>
      <protection/>
    </xf>
    <xf numFmtId="0" fontId="3" fillId="0" borderId="0" xfId="79" applyFont="1" applyAlignment="1">
      <alignment vertical="center"/>
      <protection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79" applyFont="1" applyAlignment="1">
      <alignment horizontal="left" vertical="center"/>
      <protection/>
    </xf>
    <xf numFmtId="0" fontId="3" fillId="46" borderId="0" xfId="0" applyFont="1" applyFill="1" applyAlignment="1">
      <alignment vertical="center"/>
    </xf>
    <xf numFmtId="0" fontId="4" fillId="4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0" xfId="76" applyFont="1" applyAlignment="1">
      <alignment vertical="center"/>
      <protection/>
    </xf>
    <xf numFmtId="0" fontId="3" fillId="0" borderId="19" xfId="79" applyFont="1" applyBorder="1" applyAlignment="1">
      <alignment horizontal="left" vertical="center"/>
      <protection/>
    </xf>
    <xf numFmtId="0" fontId="3" fillId="0" borderId="0" xfId="79" applyFont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46" borderId="0" xfId="79" applyFont="1" applyFill="1" applyBorder="1" applyAlignment="1">
      <alignment vertical="center" shrinkToFit="1"/>
      <protection/>
    </xf>
    <xf numFmtId="0" fontId="3" fillId="46" borderId="0" xfId="79" applyFont="1" applyFill="1" applyBorder="1" applyAlignment="1">
      <alignment horizontal="center" vertical="center" shrinkToFit="1"/>
      <protection/>
    </xf>
    <xf numFmtId="0" fontId="3" fillId="0" borderId="0" xfId="89" applyFont="1" applyAlignment="1">
      <alignment vertical="center"/>
      <protection/>
    </xf>
    <xf numFmtId="0" fontId="4" fillId="46" borderId="0" xfId="89" applyFont="1" applyFill="1" applyBorder="1" applyAlignment="1">
      <alignment vertical="center" wrapText="1"/>
      <protection/>
    </xf>
    <xf numFmtId="0" fontId="3" fillId="0" borderId="0" xfId="79" applyFont="1" applyAlignment="1">
      <alignment horizontal="center" vertical="center"/>
      <protection/>
    </xf>
    <xf numFmtId="0" fontId="0" fillId="46" borderId="0" xfId="0" applyFont="1" applyFill="1" applyBorder="1" applyAlignment="1">
      <alignment vertical="center" wrapText="1"/>
    </xf>
    <xf numFmtId="0" fontId="11" fillId="46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31" borderId="14" xfId="0" applyFont="1" applyFill="1" applyBorder="1" applyAlignment="1">
      <alignment horizontal="center" vertical="center"/>
    </xf>
    <xf numFmtId="0" fontId="4" fillId="31" borderId="14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/>
    </xf>
    <xf numFmtId="0" fontId="10" fillId="0" borderId="0" xfId="76" applyFont="1" applyAlignment="1">
      <alignment vertical="center"/>
      <protection/>
    </xf>
    <xf numFmtId="0" fontId="9" fillId="0" borderId="19" xfId="76" applyFont="1" applyBorder="1" applyAlignment="1">
      <alignment vertical="center"/>
      <protection/>
    </xf>
    <xf numFmtId="0" fontId="9" fillId="0" borderId="0" xfId="76" applyFont="1" applyBorder="1" applyAlignment="1">
      <alignment vertical="center"/>
      <protection/>
    </xf>
    <xf numFmtId="0" fontId="4" fillId="0" borderId="14" xfId="76" applyFont="1" applyBorder="1" applyAlignment="1">
      <alignment horizontal="center" vertical="center"/>
      <protection/>
    </xf>
    <xf numFmtId="0" fontId="4" fillId="0" borderId="14" xfId="76" applyFont="1" applyBorder="1" applyAlignment="1">
      <alignment horizontal="center" vertical="center"/>
      <protection/>
    </xf>
    <xf numFmtId="0" fontId="3" fillId="0" borderId="14" xfId="76" applyFont="1" applyBorder="1" applyAlignment="1">
      <alignment horizontal="center" vertical="center"/>
      <protection/>
    </xf>
    <xf numFmtId="0" fontId="3" fillId="0" borderId="14" xfId="76" applyFont="1" applyBorder="1" applyAlignment="1">
      <alignment horizontal="center" vertical="center"/>
      <protection/>
    </xf>
    <xf numFmtId="0" fontId="0" fillId="0" borderId="14" xfId="76" applyFont="1" applyBorder="1" applyAlignment="1">
      <alignment horizontal="center" vertical="center"/>
      <protection/>
    </xf>
    <xf numFmtId="0" fontId="11" fillId="0" borderId="14" xfId="76" applyFont="1" applyBorder="1" applyAlignment="1">
      <alignment horizontal="center" vertical="center"/>
      <protection/>
    </xf>
    <xf numFmtId="0" fontId="4" fillId="31" borderId="14" xfId="76" applyFont="1" applyFill="1" applyBorder="1" applyAlignment="1">
      <alignment horizontal="center" vertical="center"/>
      <protection/>
    </xf>
    <xf numFmtId="3" fontId="4" fillId="31" borderId="14" xfId="76" applyNumberFormat="1" applyFont="1" applyFill="1" applyBorder="1" applyAlignment="1">
      <alignment horizontal="center" vertical="center"/>
      <protection/>
    </xf>
    <xf numFmtId="0" fontId="3" fillId="31" borderId="14" xfId="76" applyFont="1" applyFill="1" applyBorder="1" applyAlignment="1">
      <alignment horizontal="center" vertical="center"/>
      <protection/>
    </xf>
    <xf numFmtId="0" fontId="0" fillId="46" borderId="0" xfId="0" applyFill="1" applyAlignment="1">
      <alignment vertical="center" wrapText="1"/>
    </xf>
    <xf numFmtId="0" fontId="3" fillId="46" borderId="0" xfId="0" applyFont="1" applyFill="1" applyBorder="1" applyAlignment="1">
      <alignment horizontal="left" vertical="center" wrapText="1"/>
    </xf>
    <xf numFmtId="0" fontId="3" fillId="46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46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0" xfId="76" applyFont="1" applyAlignment="1">
      <alignment vertical="center"/>
      <protection/>
    </xf>
    <xf numFmtId="0" fontId="37" fillId="31" borderId="14" xfId="76" applyFont="1" applyFill="1" applyBorder="1" applyAlignment="1">
      <alignment horizontal="center" vertical="center"/>
      <protection/>
    </xf>
    <xf numFmtId="0" fontId="0" fillId="46" borderId="0" xfId="0" applyFont="1" applyFill="1" applyAlignment="1">
      <alignment wrapText="1"/>
    </xf>
    <xf numFmtId="0" fontId="11" fillId="46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4" fillId="46" borderId="0" xfId="0" applyFont="1" applyFill="1" applyBorder="1" applyAlignment="1">
      <alignment vertical="center"/>
    </xf>
    <xf numFmtId="0" fontId="3" fillId="46" borderId="0" xfId="0" applyFont="1" applyFill="1" applyBorder="1" applyAlignment="1" quotePrefix="1">
      <alignment horizontal="left" vertical="center" wrapText="1"/>
    </xf>
    <xf numFmtId="16" fontId="3" fillId="46" borderId="0" xfId="0" applyNumberFormat="1" applyFont="1" applyFill="1" applyBorder="1" applyAlignment="1" quotePrefix="1">
      <alignment horizontal="left" vertical="center" wrapText="1"/>
    </xf>
    <xf numFmtId="16" fontId="3" fillId="46" borderId="0" xfId="0" applyNumberFormat="1" applyFont="1" applyFill="1" applyBorder="1" applyAlignment="1">
      <alignment horizontal="left" vertical="center" wrapText="1"/>
    </xf>
    <xf numFmtId="0" fontId="3" fillId="0" borderId="0" xfId="76" applyFont="1" applyFill="1" applyAlignment="1">
      <alignment vertical="center"/>
      <protection/>
    </xf>
    <xf numFmtId="0" fontId="3" fillId="0" borderId="0" xfId="76" applyFont="1" applyFill="1" applyAlignment="1">
      <alignment horizontal="center" vertical="center" wrapText="1"/>
      <protection/>
    </xf>
    <xf numFmtId="0" fontId="9" fillId="0" borderId="0" xfId="76" applyFont="1" applyFill="1" applyBorder="1" applyAlignment="1">
      <alignment vertical="center"/>
      <protection/>
    </xf>
    <xf numFmtId="0" fontId="10" fillId="0" borderId="0" xfId="76" applyFont="1" applyFill="1" applyAlignment="1">
      <alignment horizontal="center" vertical="center"/>
      <protection/>
    </xf>
    <xf numFmtId="0" fontId="10" fillId="0" borderId="0" xfId="76" applyFont="1" applyFill="1" applyAlignment="1">
      <alignment vertical="center"/>
      <protection/>
    </xf>
    <xf numFmtId="0" fontId="9" fillId="0" borderId="0" xfId="76" applyFont="1" applyFill="1" applyAlignment="1">
      <alignment horizontal="center" vertical="center"/>
      <protection/>
    </xf>
    <xf numFmtId="0" fontId="11" fillId="0" borderId="0" xfId="76" applyFont="1" applyFill="1" applyAlignment="1">
      <alignment vertical="center"/>
      <protection/>
    </xf>
    <xf numFmtId="0" fontId="38" fillId="0" borderId="0" xfId="76" applyFont="1" applyFill="1" applyBorder="1" applyAlignment="1">
      <alignment horizontal="right" vertical="center"/>
      <protection/>
    </xf>
    <xf numFmtId="0" fontId="4" fillId="0" borderId="0" xfId="76" applyFont="1" applyFill="1" applyBorder="1" applyAlignment="1">
      <alignment horizontal="center" vertical="center" wrapText="1"/>
      <protection/>
    </xf>
    <xf numFmtId="0" fontId="4" fillId="0" borderId="0" xfId="76" applyFont="1" applyFill="1" applyBorder="1" applyAlignment="1">
      <alignment horizontal="center" vertical="center"/>
      <protection/>
    </xf>
    <xf numFmtId="0" fontId="37" fillId="0" borderId="0" xfId="76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center" vertical="center" wrapText="1"/>
      <protection/>
    </xf>
    <xf numFmtId="0" fontId="3" fillId="0" borderId="0" xfId="76" applyFont="1" applyFill="1" applyBorder="1" applyAlignment="1">
      <alignment horizontal="center" vertical="center"/>
      <protection/>
    </xf>
    <xf numFmtId="0" fontId="0" fillId="0" borderId="0" xfId="76" applyFont="1" applyFill="1" applyBorder="1" applyAlignment="1">
      <alignment horizontal="center" vertical="center"/>
      <protection/>
    </xf>
    <xf numFmtId="0" fontId="11" fillId="0" borderId="0" xfId="76" applyFont="1" applyFill="1" applyBorder="1" applyAlignment="1">
      <alignment horizontal="center" vertical="center"/>
      <protection/>
    </xf>
    <xf numFmtId="3" fontId="4" fillId="0" borderId="0" xfId="76" applyNumberFormat="1" applyFont="1" applyFill="1" applyBorder="1" applyAlignment="1">
      <alignment horizontal="center" vertical="center"/>
      <protection/>
    </xf>
    <xf numFmtId="0" fontId="0" fillId="0" borderId="0" xfId="76" applyFont="1" applyFill="1" applyBorder="1" applyAlignment="1">
      <alignment vertical="center"/>
      <protection/>
    </xf>
    <xf numFmtId="0" fontId="3" fillId="0" borderId="0" xfId="76" applyFont="1" applyFill="1" applyBorder="1" applyAlignment="1">
      <alignment horizontal="justify" vertical="center" wrapText="1"/>
      <protection/>
    </xf>
    <xf numFmtId="0" fontId="0" fillId="0" borderId="0" xfId="76" applyFont="1" applyFill="1" applyAlignment="1">
      <alignment vertical="center"/>
      <protection/>
    </xf>
    <xf numFmtId="49" fontId="3" fillId="46" borderId="14" xfId="0" applyNumberFormat="1" applyFont="1" applyFill="1" applyBorder="1" applyAlignment="1">
      <alignment horizontal="center" vertical="center" wrapText="1"/>
    </xf>
    <xf numFmtId="0" fontId="4" fillId="46" borderId="15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indent="1"/>
    </xf>
    <xf numFmtId="0" fontId="64" fillId="0" borderId="0" xfId="81" applyFont="1">
      <alignment/>
      <protection/>
    </xf>
    <xf numFmtId="0" fontId="64" fillId="0" borderId="0" xfId="81" applyFont="1" applyBorder="1" applyAlignment="1">
      <alignment/>
      <protection/>
    </xf>
    <xf numFmtId="0" fontId="64" fillId="0" borderId="0" xfId="81" applyFont="1" applyAlignment="1">
      <alignment/>
      <protection/>
    </xf>
    <xf numFmtId="3" fontId="3" fillId="46" borderId="14" xfId="0" applyNumberFormat="1" applyFont="1" applyFill="1" applyBorder="1" applyAlignment="1">
      <alignment horizontal="center" vertical="center" wrapText="1"/>
    </xf>
    <xf numFmtId="0" fontId="3" fillId="0" borderId="0" xfId="92" applyFont="1">
      <alignment/>
      <protection/>
    </xf>
    <xf numFmtId="0" fontId="3" fillId="0" borderId="0" xfId="92" applyFont="1" applyBorder="1">
      <alignment/>
      <protection/>
    </xf>
    <xf numFmtId="0" fontId="14" fillId="0" borderId="0" xfId="92" applyFont="1" applyAlignment="1">
      <alignment/>
      <protection/>
    </xf>
    <xf numFmtId="0" fontId="3" fillId="0" borderId="0" xfId="92" applyFont="1" applyBorder="1" applyAlignment="1">
      <alignment/>
      <protection/>
    </xf>
    <xf numFmtId="0" fontId="3" fillId="0" borderId="0" xfId="92" applyFont="1" applyBorder="1" applyAlignment="1">
      <alignment horizontal="left"/>
      <protection/>
    </xf>
    <xf numFmtId="0" fontId="4" fillId="0" borderId="0" xfId="92" applyFont="1" applyBorder="1" applyAlignment="1">
      <alignment/>
      <protection/>
    </xf>
    <xf numFmtId="0" fontId="13" fillId="0" borderId="0" xfId="92" applyFont="1" applyBorder="1" applyAlignment="1">
      <alignment/>
      <protection/>
    </xf>
    <xf numFmtId="0" fontId="13" fillId="0" borderId="0" xfId="92" applyFont="1" applyBorder="1" applyAlignment="1">
      <alignment horizontal="center"/>
      <protection/>
    </xf>
    <xf numFmtId="0" fontId="13" fillId="0" borderId="0" xfId="92" applyFont="1" applyAlignment="1">
      <alignment/>
      <protection/>
    </xf>
    <xf numFmtId="0" fontId="13" fillId="0" borderId="0" xfId="92" applyFont="1" applyAlignment="1">
      <alignment horizontal="center"/>
      <protection/>
    </xf>
    <xf numFmtId="0" fontId="3" fillId="0" borderId="0" xfId="92" applyFont="1" applyBorder="1" applyAlignment="1">
      <alignment horizontal="left" wrapText="1"/>
      <protection/>
    </xf>
    <xf numFmtId="0" fontId="3" fillId="0" borderId="14" xfId="92" applyFont="1" applyBorder="1">
      <alignment/>
      <protection/>
    </xf>
    <xf numFmtId="0" fontId="13" fillId="0" borderId="14" xfId="92" applyFont="1" applyBorder="1">
      <alignment/>
      <protection/>
    </xf>
    <xf numFmtId="2" fontId="3" fillId="0" borderId="0" xfId="92" applyNumberFormat="1" applyFont="1" applyBorder="1">
      <alignment/>
      <protection/>
    </xf>
    <xf numFmtId="0" fontId="3" fillId="0" borderId="19" xfId="92" applyFont="1" applyBorder="1" applyAlignment="1">
      <alignment/>
      <protection/>
    </xf>
    <xf numFmtId="0" fontId="3" fillId="0" borderId="19" xfId="92" applyFont="1" applyBorder="1" applyAlignment="1">
      <alignment horizontal="center"/>
      <protection/>
    </xf>
    <xf numFmtId="0" fontId="39" fillId="0" borderId="0" xfId="92" applyFont="1">
      <alignment/>
      <protection/>
    </xf>
    <xf numFmtId="0" fontId="39" fillId="0" borderId="0" xfId="92" applyFont="1" applyAlignment="1">
      <alignment horizontal="justify"/>
      <protection/>
    </xf>
    <xf numFmtId="0" fontId="39" fillId="0" borderId="0" xfId="92" applyFont="1" applyBorder="1" applyAlignment="1">
      <alignment horizontal="center"/>
      <protection/>
    </xf>
    <xf numFmtId="0" fontId="39" fillId="0" borderId="0" xfId="92" applyFont="1" applyBorder="1">
      <alignment/>
      <protection/>
    </xf>
    <xf numFmtId="0" fontId="3" fillId="0" borderId="0" xfId="95" applyFont="1" applyAlignment="1">
      <alignment horizontal="left"/>
      <protection/>
    </xf>
    <xf numFmtId="0" fontId="3" fillId="0" borderId="0" xfId="95" applyFont="1">
      <alignment/>
      <protection/>
    </xf>
    <xf numFmtId="0" fontId="3" fillId="46" borderId="0" xfId="78" applyFont="1" applyFill="1" applyAlignment="1">
      <alignment vertical="center" wrapText="1"/>
      <protection/>
    </xf>
    <xf numFmtId="0" fontId="3" fillId="0" borderId="0" xfId="78" applyFont="1">
      <alignment/>
      <protection/>
    </xf>
    <xf numFmtId="0" fontId="3" fillId="46" borderId="0" xfId="78" applyFont="1" applyFill="1" applyBorder="1" applyAlignment="1">
      <alignment vertical="center" wrapText="1"/>
      <protection/>
    </xf>
    <xf numFmtId="0" fontId="3" fillId="0" borderId="0" xfId="78" applyFont="1" applyFill="1" applyAlignment="1">
      <alignment vertical="center" wrapText="1"/>
      <protection/>
    </xf>
    <xf numFmtId="0" fontId="4" fillId="46" borderId="0" xfId="78" applyFont="1" applyFill="1" applyAlignment="1">
      <alignment horizontal="center" vertical="center" wrapText="1"/>
      <protection/>
    </xf>
    <xf numFmtId="0" fontId="4" fillId="46" borderId="0" xfId="78" applyFont="1" applyFill="1" applyAlignment="1">
      <alignment vertical="center" wrapText="1"/>
      <protection/>
    </xf>
    <xf numFmtId="14" fontId="3" fillId="46" borderId="0" xfId="78" applyNumberFormat="1" applyFont="1" applyFill="1" applyAlignment="1">
      <alignment vertical="center" wrapText="1"/>
      <protection/>
    </xf>
    <xf numFmtId="0" fontId="6" fillId="0" borderId="0" xfId="78" applyFont="1" applyFill="1" applyBorder="1" applyAlignment="1">
      <alignment vertical="center"/>
      <protection/>
    </xf>
    <xf numFmtId="0" fontId="3" fillId="0" borderId="0" xfId="78" applyFont="1" applyFill="1" applyBorder="1" applyAlignment="1">
      <alignment vertical="center" wrapText="1"/>
      <protection/>
    </xf>
    <xf numFmtId="0" fontId="4" fillId="0" borderId="21" xfId="78" applyFont="1" applyFill="1" applyBorder="1" applyAlignment="1">
      <alignment horizontal="center" vertical="center" wrapText="1"/>
      <protection/>
    </xf>
    <xf numFmtId="0" fontId="4" fillId="46" borderId="22" xfId="78" applyFont="1" applyFill="1" applyBorder="1" applyAlignment="1">
      <alignment horizontal="center" vertical="center" wrapText="1"/>
      <protection/>
    </xf>
    <xf numFmtId="0" fontId="4" fillId="0" borderId="23" xfId="78" applyFont="1" applyFill="1" applyBorder="1" applyAlignment="1">
      <alignment horizontal="center" vertical="center" wrapText="1"/>
      <protection/>
    </xf>
    <xf numFmtId="0" fontId="3" fillId="46" borderId="23" xfId="78" applyFont="1" applyFill="1" applyBorder="1" applyAlignment="1">
      <alignment horizontal="center" vertical="center" wrapText="1"/>
      <protection/>
    </xf>
    <xf numFmtId="0" fontId="3" fillId="46" borderId="21" xfId="78" applyFont="1" applyFill="1" applyBorder="1" applyAlignment="1">
      <alignment horizontal="center" vertical="center" wrapText="1"/>
      <protection/>
    </xf>
    <xf numFmtId="0" fontId="3" fillId="46" borderId="24" xfId="78" applyFont="1" applyFill="1" applyBorder="1" applyAlignment="1">
      <alignment horizontal="center" vertical="center" wrapText="1"/>
      <protection/>
    </xf>
    <xf numFmtId="0" fontId="3" fillId="46" borderId="22" xfId="78" applyFont="1" applyFill="1" applyBorder="1" applyAlignment="1">
      <alignment horizontal="center" vertical="center" wrapText="1"/>
      <protection/>
    </xf>
    <xf numFmtId="0" fontId="3" fillId="46" borderId="25" xfId="78" applyFont="1" applyFill="1" applyBorder="1" applyAlignment="1">
      <alignment horizontal="center" vertical="center" wrapText="1"/>
      <protection/>
    </xf>
    <xf numFmtId="0" fontId="4" fillId="0" borderId="26" xfId="78" applyFont="1" applyFill="1" applyBorder="1" applyAlignment="1">
      <alignment horizontal="center" vertical="center" wrapText="1"/>
      <protection/>
    </xf>
    <xf numFmtId="0" fontId="4" fillId="0" borderId="14" xfId="78" applyFont="1" applyFill="1" applyBorder="1" applyAlignment="1">
      <alignment horizontal="left" vertical="center"/>
      <protection/>
    </xf>
    <xf numFmtId="0" fontId="4" fillId="0" borderId="27" xfId="78" applyFont="1" applyFill="1" applyBorder="1" applyAlignment="1">
      <alignment horizontal="center" vertical="center" wrapText="1"/>
      <protection/>
    </xf>
    <xf numFmtId="0" fontId="3" fillId="46" borderId="27" xfId="78" applyFont="1" applyFill="1" applyBorder="1" applyAlignment="1">
      <alignment horizontal="center" vertical="center" wrapText="1"/>
      <protection/>
    </xf>
    <xf numFmtId="0" fontId="3" fillId="46" borderId="26" xfId="78" applyFont="1" applyFill="1" applyBorder="1" applyAlignment="1">
      <alignment horizontal="center" vertical="center" wrapText="1"/>
      <protection/>
    </xf>
    <xf numFmtId="0" fontId="3" fillId="46" borderId="16" xfId="78" applyFont="1" applyFill="1" applyBorder="1" applyAlignment="1">
      <alignment horizontal="center" vertical="center" wrapText="1"/>
      <protection/>
    </xf>
    <xf numFmtId="0" fontId="3" fillId="46" borderId="14" xfId="78" applyFont="1" applyFill="1" applyBorder="1" applyAlignment="1">
      <alignment horizontal="center" vertical="center" wrapText="1"/>
      <protection/>
    </xf>
    <xf numFmtId="0" fontId="3" fillId="46" borderId="28" xfId="78" applyFont="1" applyFill="1" applyBorder="1" applyAlignment="1">
      <alignment horizontal="center" vertical="center" wrapText="1"/>
      <protection/>
    </xf>
    <xf numFmtId="0" fontId="3" fillId="4" borderId="26" xfId="78" applyFont="1" applyFill="1" applyBorder="1" applyAlignment="1">
      <alignment horizontal="center" vertical="center" wrapText="1"/>
      <protection/>
    </xf>
    <xf numFmtId="0" fontId="3" fillId="4" borderId="14" xfId="78" applyFont="1" applyFill="1" applyBorder="1" applyAlignment="1">
      <alignment horizontal="left" vertical="center"/>
      <protection/>
    </xf>
    <xf numFmtId="0" fontId="4" fillId="4" borderId="27" xfId="78" applyFont="1" applyFill="1" applyBorder="1" applyAlignment="1">
      <alignment horizontal="center" vertical="center" wrapText="1"/>
      <protection/>
    </xf>
    <xf numFmtId="0" fontId="4" fillId="4" borderId="26" xfId="78" applyFont="1" applyFill="1" applyBorder="1" applyAlignment="1">
      <alignment horizontal="center" vertical="center" wrapText="1"/>
      <protection/>
    </xf>
    <xf numFmtId="0" fontId="4" fillId="4" borderId="16" xfId="78" applyFont="1" applyFill="1" applyBorder="1" applyAlignment="1">
      <alignment horizontal="center" vertical="center" wrapText="1"/>
      <protection/>
    </xf>
    <xf numFmtId="0" fontId="4" fillId="4" borderId="14" xfId="78" applyFont="1" applyFill="1" applyBorder="1" applyAlignment="1">
      <alignment horizontal="center" vertical="center" wrapText="1"/>
      <protection/>
    </xf>
    <xf numFmtId="0" fontId="4" fillId="4" borderId="28" xfId="78" applyFont="1" applyFill="1" applyBorder="1" applyAlignment="1">
      <alignment horizontal="center" vertical="center" wrapText="1"/>
      <protection/>
    </xf>
    <xf numFmtId="0" fontId="3" fillId="0" borderId="27" xfId="78" applyFont="1" applyFill="1" applyBorder="1" applyAlignment="1">
      <alignment horizontal="center" vertical="center" wrapText="1"/>
      <protection/>
    </xf>
    <xf numFmtId="0" fontId="3" fillId="0" borderId="14" xfId="78" applyFont="1" applyFill="1" applyBorder="1" applyAlignment="1">
      <alignment horizontal="left" vertical="center" indent="1"/>
      <protection/>
    </xf>
    <xf numFmtId="0" fontId="4" fillId="4" borderId="29" xfId="78" applyFont="1" applyFill="1" applyBorder="1" applyAlignment="1">
      <alignment horizontal="center" vertical="center" wrapText="1"/>
      <protection/>
    </xf>
    <xf numFmtId="0" fontId="3" fillId="34" borderId="27" xfId="78" applyFont="1" applyFill="1" applyBorder="1" applyAlignment="1">
      <alignment horizontal="center" vertical="center" wrapText="1"/>
      <protection/>
    </xf>
    <xf numFmtId="0" fontId="3" fillId="0" borderId="26" xfId="78" applyFont="1" applyFill="1" applyBorder="1" applyAlignment="1">
      <alignment horizontal="center" vertical="center" wrapText="1"/>
      <protection/>
    </xf>
    <xf numFmtId="0" fontId="3" fillId="0" borderId="16" xfId="78" applyFont="1" applyFill="1" applyBorder="1" applyAlignment="1">
      <alignment horizontal="center" vertical="center" wrapText="1"/>
      <protection/>
    </xf>
    <xf numFmtId="0" fontId="3" fillId="0" borderId="14" xfId="78" applyFont="1" applyFill="1" applyBorder="1" applyAlignment="1">
      <alignment horizontal="center" vertical="center" wrapText="1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0" fontId="3" fillId="0" borderId="14" xfId="78" applyFont="1" applyFill="1" applyBorder="1" applyAlignment="1">
      <alignment horizontal="left" vertical="center" wrapText="1" indent="1"/>
      <protection/>
    </xf>
    <xf numFmtId="0" fontId="3" fillId="34" borderId="26" xfId="78" applyFont="1" applyFill="1" applyBorder="1" applyAlignment="1">
      <alignment horizontal="center" vertical="center" wrapText="1"/>
      <protection/>
    </xf>
    <xf numFmtId="0" fontId="3" fillId="34" borderId="16" xfId="78" applyFont="1" applyFill="1" applyBorder="1" applyAlignment="1">
      <alignment horizontal="center" vertical="center" wrapText="1"/>
      <protection/>
    </xf>
    <xf numFmtId="0" fontId="3" fillId="34" borderId="14" xfId="78" applyFont="1" applyFill="1" applyBorder="1" applyAlignment="1">
      <alignment horizontal="center" vertical="center" wrapText="1"/>
      <protection/>
    </xf>
    <xf numFmtId="0" fontId="3" fillId="0" borderId="30" xfId="78" applyFont="1" applyFill="1" applyBorder="1" applyAlignment="1">
      <alignment horizontal="center" vertical="center" wrapText="1"/>
      <protection/>
    </xf>
    <xf numFmtId="0" fontId="3" fillId="0" borderId="31" xfId="78" applyFont="1" applyFill="1" applyBorder="1" applyAlignment="1">
      <alignment horizontal="left" vertical="center" indent="1"/>
      <protection/>
    </xf>
    <xf numFmtId="0" fontId="4" fillId="4" borderId="32" xfId="78" applyFont="1" applyFill="1" applyBorder="1" applyAlignment="1">
      <alignment horizontal="center" vertical="center" wrapText="1"/>
      <protection/>
    </xf>
    <xf numFmtId="0" fontId="3" fillId="0" borderId="33" xfId="78" applyFont="1" applyFill="1" applyBorder="1" applyAlignment="1">
      <alignment horizontal="center" vertical="center" wrapText="1"/>
      <protection/>
    </xf>
    <xf numFmtId="0" fontId="3" fillId="0" borderId="34" xfId="78" applyFont="1" applyFill="1" applyBorder="1" applyAlignment="1">
      <alignment horizontal="center" vertical="center" wrapText="1"/>
      <protection/>
    </xf>
    <xf numFmtId="0" fontId="3" fillId="0" borderId="31" xfId="78" applyFont="1" applyFill="1" applyBorder="1" applyAlignment="1">
      <alignment horizontal="center" vertical="center" wrapText="1"/>
      <protection/>
    </xf>
    <xf numFmtId="0" fontId="3" fillId="0" borderId="35" xfId="78" applyFont="1" applyFill="1" applyBorder="1" applyAlignment="1">
      <alignment horizontal="center" vertical="center" wrapText="1"/>
      <protection/>
    </xf>
    <xf numFmtId="0" fontId="3" fillId="34" borderId="30" xfId="78" applyFont="1" applyFill="1" applyBorder="1" applyAlignment="1">
      <alignment horizontal="center" vertical="center" wrapText="1"/>
      <protection/>
    </xf>
    <xf numFmtId="0" fontId="3" fillId="34" borderId="34" xfId="78" applyFont="1" applyFill="1" applyBorder="1" applyAlignment="1">
      <alignment horizontal="center" vertical="center" wrapText="1"/>
      <protection/>
    </xf>
    <xf numFmtId="0" fontId="4" fillId="46" borderId="0" xfId="78" applyFont="1" applyFill="1" applyBorder="1" applyAlignment="1">
      <alignment horizontal="left" vertical="center" wrapText="1"/>
      <protection/>
    </xf>
    <xf numFmtId="0" fontId="3" fillId="46" borderId="0" xfId="78" applyFont="1" applyFill="1" applyBorder="1" applyAlignment="1">
      <alignment horizontal="left" vertical="center" wrapText="1"/>
      <protection/>
    </xf>
    <xf numFmtId="0" fontId="3" fillId="46" borderId="0" xfId="78" applyFont="1" applyFill="1" applyBorder="1" applyAlignment="1">
      <alignment vertical="center"/>
      <protection/>
    </xf>
    <xf numFmtId="2" fontId="3" fillId="0" borderId="0" xfId="92" applyNumberFormat="1" applyFont="1">
      <alignment/>
      <protection/>
    </xf>
    <xf numFmtId="0" fontId="3" fillId="0" borderId="14" xfId="92" applyFont="1" applyFill="1" applyBorder="1">
      <alignment/>
      <protection/>
    </xf>
    <xf numFmtId="0" fontId="3" fillId="0" borderId="14" xfId="92" applyFont="1" applyFill="1" applyBorder="1" applyAlignment="1">
      <alignment horizontal="left" wrapText="1"/>
      <protection/>
    </xf>
    <xf numFmtId="2" fontId="3" fillId="0" borderId="14" xfId="92" applyNumberFormat="1" applyFont="1" applyFill="1" applyBorder="1">
      <alignment/>
      <protection/>
    </xf>
    <xf numFmtId="0" fontId="65" fillId="46" borderId="0" xfId="0" applyFont="1" applyFill="1" applyAlignment="1">
      <alignment/>
    </xf>
    <xf numFmtId="0" fontId="65" fillId="46" borderId="0" xfId="0" applyFont="1" applyFill="1" applyAlignment="1">
      <alignment wrapText="1"/>
    </xf>
    <xf numFmtId="2" fontId="3" fillId="0" borderId="0" xfId="76" applyNumberFormat="1" applyFont="1" applyAlignment="1">
      <alignment vertical="center"/>
      <protection/>
    </xf>
    <xf numFmtId="0" fontId="15" fillId="0" borderId="0" xfId="79" applyFont="1" applyBorder="1" applyAlignment="1">
      <alignment horizontal="left" vertical="center"/>
      <protection/>
    </xf>
    <xf numFmtId="0" fontId="35" fillId="0" borderId="14" xfId="0" applyFont="1" applyBorder="1" applyAlignment="1">
      <alignment horizontal="left" vertical="center" wrapText="1"/>
    </xf>
    <xf numFmtId="9" fontId="3" fillId="0" borderId="0" xfId="92" applyNumberFormat="1" applyFont="1" applyAlignment="1">
      <alignment horizontal="left"/>
      <protection/>
    </xf>
    <xf numFmtId="0" fontId="3" fillId="46" borderId="14" xfId="0" applyFont="1" applyFill="1" applyBorder="1" applyAlignment="1">
      <alignment horizontal="center" vertical="center"/>
    </xf>
    <xf numFmtId="2" fontId="0" fillId="0" borderId="0" xfId="76" applyNumberFormat="1" applyFont="1" applyAlignment="1">
      <alignment vertical="center"/>
      <protection/>
    </xf>
    <xf numFmtId="0" fontId="13" fillId="0" borderId="14" xfId="92" applyFont="1" applyBorder="1" applyAlignment="1">
      <alignment horizontal="center"/>
      <protection/>
    </xf>
    <xf numFmtId="0" fontId="13" fillId="0" borderId="14" xfId="92" applyFont="1" applyBorder="1" applyAlignment="1">
      <alignment horizontal="center" wrapText="1"/>
      <protection/>
    </xf>
    <xf numFmtId="0" fontId="13" fillId="0" borderId="0" xfId="92" applyFont="1" applyBorder="1" applyAlignment="1">
      <alignment horizontal="center" wrapText="1"/>
      <protection/>
    </xf>
    <xf numFmtId="0" fontId="13" fillId="0" borderId="0" xfId="92" applyFont="1" applyBorder="1">
      <alignment/>
      <protection/>
    </xf>
    <xf numFmtId="0" fontId="13" fillId="0" borderId="0" xfId="92" applyFont="1">
      <alignment/>
      <protection/>
    </xf>
    <xf numFmtId="0" fontId="13" fillId="0" borderId="14" xfId="92" applyFont="1" applyBorder="1" applyAlignment="1">
      <alignment horizontal="center" vertical="center" wrapText="1"/>
      <protection/>
    </xf>
    <xf numFmtId="0" fontId="0" fillId="0" borderId="19" xfId="76" applyFont="1" applyBorder="1" applyAlignment="1">
      <alignment horizontal="left" vertical="center"/>
      <protection/>
    </xf>
    <xf numFmtId="0" fontId="3" fillId="0" borderId="19" xfId="76" applyFont="1" applyBorder="1" applyAlignment="1">
      <alignment horizontal="center" vertical="center" wrapText="1"/>
      <protection/>
    </xf>
    <xf numFmtId="0" fontId="40" fillId="0" borderId="0" xfId="76" applyFont="1" applyAlignment="1">
      <alignment vertical="center"/>
      <protection/>
    </xf>
    <xf numFmtId="0" fontId="15" fillId="0" borderId="0" xfId="76" applyFont="1" applyBorder="1" applyAlignment="1">
      <alignment vertical="center" wrapText="1"/>
      <protection/>
    </xf>
    <xf numFmtId="0" fontId="15" fillId="0" borderId="0" xfId="76" applyFont="1" applyBorder="1" applyAlignment="1">
      <alignment horizontal="center" vertical="center" wrapText="1"/>
      <protection/>
    </xf>
    <xf numFmtId="0" fontId="15" fillId="0" borderId="0" xfId="76" applyFont="1" applyAlignment="1">
      <alignment horizontal="center" vertical="center" wrapText="1"/>
      <protection/>
    </xf>
    <xf numFmtId="0" fontId="15" fillId="0" borderId="0" xfId="76" applyFont="1" applyFill="1" applyAlignment="1">
      <alignment horizontal="center" vertical="center" wrapText="1"/>
      <protection/>
    </xf>
    <xf numFmtId="0" fontId="15" fillId="0" borderId="0" xfId="76" applyFont="1" applyAlignment="1">
      <alignment vertical="center"/>
      <protection/>
    </xf>
    <xf numFmtId="0" fontId="13" fillId="46" borderId="0" xfId="0" applyFont="1" applyFill="1" applyAlignment="1">
      <alignment/>
    </xf>
    <xf numFmtId="0" fontId="66" fillId="0" borderId="0" xfId="88" applyFont="1">
      <alignment/>
      <protection/>
    </xf>
    <xf numFmtId="0" fontId="64" fillId="0" borderId="0" xfId="88" applyFont="1">
      <alignment/>
      <protection/>
    </xf>
    <xf numFmtId="0" fontId="66" fillId="0" borderId="0" xfId="88" applyFont="1" applyAlignment="1">
      <alignment horizontal="right"/>
      <protection/>
    </xf>
    <xf numFmtId="0" fontId="66" fillId="0" borderId="14" xfId="88" applyFont="1" applyBorder="1" applyAlignment="1" quotePrefix="1">
      <alignment horizontal="left" vertical="center"/>
      <protection/>
    </xf>
    <xf numFmtId="0" fontId="66" fillId="0" borderId="14" xfId="88" applyFont="1" applyBorder="1" applyAlignment="1">
      <alignment horizontal="left" vertical="center"/>
      <protection/>
    </xf>
    <xf numFmtId="2" fontId="67" fillId="0" borderId="14" xfId="88" applyNumberFormat="1" applyFont="1" applyBorder="1" applyAlignment="1">
      <alignment horizontal="center" vertical="center"/>
      <protection/>
    </xf>
    <xf numFmtId="0" fontId="3" fillId="0" borderId="36" xfId="87" applyFont="1" applyBorder="1" applyAlignment="1" quotePrefix="1">
      <alignment horizontal="left"/>
      <protection/>
    </xf>
    <xf numFmtId="0" fontId="3" fillId="0" borderId="36" xfId="87" applyFont="1" applyBorder="1" applyAlignment="1">
      <alignment horizontal="left"/>
      <protection/>
    </xf>
    <xf numFmtId="2" fontId="3" fillId="0" borderId="37" xfId="87" applyNumberFormat="1" applyFont="1" applyBorder="1">
      <alignment/>
      <protection/>
    </xf>
    <xf numFmtId="2" fontId="3" fillId="0" borderId="36" xfId="87" applyNumberFormat="1" applyFont="1" applyBorder="1">
      <alignment/>
      <protection/>
    </xf>
    <xf numFmtId="0" fontId="3" fillId="0" borderId="0" xfId="87" applyFont="1">
      <alignment/>
      <protection/>
    </xf>
    <xf numFmtId="0" fontId="3" fillId="0" borderId="38" xfId="87" applyFont="1" applyBorder="1" applyAlignment="1" quotePrefix="1">
      <alignment horizontal="left"/>
      <protection/>
    </xf>
    <xf numFmtId="0" fontId="3" fillId="0" borderId="38" xfId="87" applyFont="1" applyBorder="1" applyAlignment="1">
      <alignment horizontal="left"/>
      <protection/>
    </xf>
    <xf numFmtId="2" fontId="3" fillId="0" borderId="39" xfId="87" applyNumberFormat="1" applyFont="1" applyBorder="1">
      <alignment/>
      <protection/>
    </xf>
    <xf numFmtId="2" fontId="3" fillId="0" borderId="38" xfId="87" applyNumberFormat="1" applyFont="1" applyBorder="1">
      <alignment/>
      <protection/>
    </xf>
    <xf numFmtId="2" fontId="3" fillId="0" borderId="0" xfId="87" applyNumberFormat="1" applyFont="1">
      <alignment/>
      <protection/>
    </xf>
    <xf numFmtId="0" fontId="64" fillId="0" borderId="38" xfId="88" applyFont="1" applyBorder="1" applyAlignment="1" quotePrefix="1">
      <alignment horizontal="left"/>
      <protection/>
    </xf>
    <xf numFmtId="0" fontId="64" fillId="0" borderId="38" xfId="88" applyFont="1" applyBorder="1" applyAlignment="1">
      <alignment horizontal="left"/>
      <protection/>
    </xf>
    <xf numFmtId="2" fontId="64" fillId="0" borderId="38" xfId="88" applyNumberFormat="1" applyFont="1" applyBorder="1">
      <alignment/>
      <protection/>
    </xf>
    <xf numFmtId="0" fontId="64" fillId="0" borderId="38" xfId="88" applyFont="1" applyBorder="1">
      <alignment/>
      <protection/>
    </xf>
    <xf numFmtId="0" fontId="64" fillId="0" borderId="38" xfId="88" applyFont="1" applyFill="1" applyBorder="1" applyAlignment="1" quotePrefix="1">
      <alignment horizontal="left"/>
      <protection/>
    </xf>
    <xf numFmtId="0" fontId="64" fillId="0" borderId="38" xfId="88" applyFont="1" applyFill="1" applyBorder="1" applyAlignment="1">
      <alignment horizontal="left"/>
      <protection/>
    </xf>
    <xf numFmtId="2" fontId="64" fillId="0" borderId="38" xfId="88" applyNumberFormat="1" applyFont="1" applyFill="1" applyBorder="1">
      <alignment/>
      <protection/>
    </xf>
    <xf numFmtId="0" fontId="64" fillId="0" borderId="0" xfId="88" applyFont="1" applyFill="1">
      <alignment/>
      <protection/>
    </xf>
    <xf numFmtId="0" fontId="64" fillId="0" borderId="38" xfId="88" applyFont="1" applyFill="1" applyBorder="1">
      <alignment/>
      <protection/>
    </xf>
    <xf numFmtId="2" fontId="3" fillId="0" borderId="40" xfId="87" applyNumberFormat="1" applyFont="1" applyBorder="1">
      <alignment/>
      <protection/>
    </xf>
    <xf numFmtId="0" fontId="64" fillId="0" borderId="41" xfId="88" applyFont="1" applyBorder="1" applyAlignment="1" quotePrefix="1">
      <alignment horizontal="left"/>
      <protection/>
    </xf>
    <xf numFmtId="0" fontId="64" fillId="0" borderId="41" xfId="88" applyFont="1" applyBorder="1" applyAlignment="1">
      <alignment horizontal="left"/>
      <protection/>
    </xf>
    <xf numFmtId="2" fontId="64" fillId="0" borderId="41" xfId="88" applyNumberFormat="1" applyFont="1" applyBorder="1">
      <alignment/>
      <protection/>
    </xf>
    <xf numFmtId="0" fontId="64" fillId="0" borderId="41" xfId="88" applyFont="1" applyBorder="1">
      <alignment/>
      <protection/>
    </xf>
    <xf numFmtId="0" fontId="64" fillId="0" borderId="0" xfId="88" applyFont="1" applyAlignment="1" quotePrefix="1">
      <alignment horizontal="left"/>
      <protection/>
    </xf>
    <xf numFmtId="0" fontId="64" fillId="0" borderId="0" xfId="88" applyFont="1" applyAlignment="1">
      <alignment horizontal="left"/>
      <protection/>
    </xf>
    <xf numFmtId="2" fontId="64" fillId="0" borderId="0" xfId="88" applyNumberFormat="1" applyFont="1">
      <alignment/>
      <protection/>
    </xf>
    <xf numFmtId="0" fontId="7" fillId="0" borderId="0" xfId="87" applyFont="1">
      <alignment/>
      <protection/>
    </xf>
    <xf numFmtId="0" fontId="3" fillId="0" borderId="14" xfId="92" applyFont="1" applyFill="1" applyBorder="1" applyAlignment="1">
      <alignment horizontal="center"/>
      <protection/>
    </xf>
    <xf numFmtId="0" fontId="13" fillId="0" borderId="14" xfId="92" applyFont="1" applyFill="1" applyBorder="1" applyAlignment="1">
      <alignment horizontal="center"/>
      <protection/>
    </xf>
    <xf numFmtId="1" fontId="3" fillId="0" borderId="0" xfId="92" applyNumberFormat="1" applyFont="1" applyBorder="1">
      <alignment/>
      <protection/>
    </xf>
    <xf numFmtId="1" fontId="3" fillId="0" borderId="0" xfId="92" applyNumberFormat="1" applyFont="1" applyAlignment="1">
      <alignment horizontal="left"/>
      <protection/>
    </xf>
    <xf numFmtId="0" fontId="65" fillId="47" borderId="0" xfId="0" applyFont="1" applyFill="1" applyAlignment="1">
      <alignment wrapText="1"/>
    </xf>
    <xf numFmtId="0" fontId="65" fillId="17" borderId="0" xfId="0" applyFont="1" applyFill="1" applyAlignment="1">
      <alignment wrapText="1"/>
    </xf>
    <xf numFmtId="2" fontId="64" fillId="0" borderId="0" xfId="88" applyNumberFormat="1" applyFont="1" applyFill="1">
      <alignment/>
      <protection/>
    </xf>
    <xf numFmtId="2" fontId="66" fillId="0" borderId="16" xfId="88" applyNumberFormat="1" applyFont="1" applyBorder="1" applyAlignment="1">
      <alignment horizontal="center" vertical="center"/>
      <protection/>
    </xf>
    <xf numFmtId="2" fontId="66" fillId="0" borderId="15" xfId="88" applyNumberFormat="1" applyFont="1" applyBorder="1" applyAlignment="1">
      <alignment horizontal="center" vertical="center"/>
      <protection/>
    </xf>
    <xf numFmtId="0" fontId="7" fillId="0" borderId="0" xfId="87" applyFont="1" applyAlignment="1">
      <alignment horizontal="right"/>
      <protection/>
    </xf>
    <xf numFmtId="180" fontId="66" fillId="0" borderId="19" xfId="88" applyNumberFormat="1" applyFont="1" applyBorder="1" applyAlignment="1">
      <alignment horizontal="left"/>
      <protection/>
    </xf>
    <xf numFmtId="0" fontId="3" fillId="0" borderId="16" xfId="92" applyFont="1" applyBorder="1" applyAlignment="1">
      <alignment horizontal="left" wrapText="1"/>
      <protection/>
    </xf>
    <xf numFmtId="0" fontId="3" fillId="0" borderId="15" xfId="92" applyFont="1" applyBorder="1" applyAlignment="1">
      <alignment horizontal="left" wrapText="1"/>
      <protection/>
    </xf>
    <xf numFmtId="0" fontId="3" fillId="0" borderId="14" xfId="92" applyFont="1" applyBorder="1" applyAlignment="1">
      <alignment horizontal="left"/>
      <protection/>
    </xf>
    <xf numFmtId="0" fontId="13" fillId="0" borderId="16" xfId="92" applyFont="1" applyBorder="1" applyAlignment="1">
      <alignment horizontal="center" vertical="center" wrapText="1"/>
      <protection/>
    </xf>
    <xf numFmtId="0" fontId="13" fillId="0" borderId="15" xfId="92" applyFont="1" applyBorder="1" applyAlignment="1">
      <alignment horizontal="center" vertical="center" wrapText="1"/>
      <protection/>
    </xf>
    <xf numFmtId="0" fontId="5" fillId="0" borderId="19" xfId="92" applyFont="1" applyBorder="1" applyAlignment="1">
      <alignment horizontal="center"/>
      <protection/>
    </xf>
    <xf numFmtId="0" fontId="3" fillId="0" borderId="42" xfId="92" applyFont="1" applyBorder="1" applyAlignment="1">
      <alignment horizontal="center"/>
      <protection/>
    </xf>
    <xf numFmtId="0" fontId="14" fillId="0" borderId="0" xfId="92" applyFont="1" applyAlignment="1">
      <alignment horizontal="center"/>
      <protection/>
    </xf>
    <xf numFmtId="180" fontId="13" fillId="0" borderId="19" xfId="92" applyNumberFormat="1" applyFont="1" applyBorder="1" applyAlignment="1">
      <alignment horizontal="center"/>
      <protection/>
    </xf>
    <xf numFmtId="0" fontId="13" fillId="0" borderId="42" xfId="92" applyFont="1" applyBorder="1" applyAlignment="1">
      <alignment horizontal="center"/>
      <protection/>
    </xf>
    <xf numFmtId="0" fontId="3" fillId="0" borderId="0" xfId="92" applyFont="1" applyAlignment="1">
      <alignment horizontal="left"/>
      <protection/>
    </xf>
    <xf numFmtId="0" fontId="4" fillId="0" borderId="19" xfId="92" applyFont="1" applyBorder="1" applyAlignment="1">
      <alignment horizontal="center"/>
      <protection/>
    </xf>
    <xf numFmtId="0" fontId="15" fillId="46" borderId="42" xfId="78" applyFont="1" applyFill="1" applyBorder="1" applyAlignment="1">
      <alignment horizontal="center" vertical="center" wrapText="1"/>
      <protection/>
    </xf>
    <xf numFmtId="0" fontId="4" fillId="46" borderId="0" xfId="78" applyFont="1" applyFill="1" applyAlignment="1">
      <alignment horizontal="center" vertical="center" wrapText="1"/>
      <protection/>
    </xf>
    <xf numFmtId="180" fontId="3" fillId="46" borderId="19" xfId="78" applyNumberFormat="1" applyFont="1" applyFill="1" applyBorder="1" applyAlignment="1">
      <alignment horizontal="center" vertical="center" wrapText="1"/>
      <protection/>
    </xf>
    <xf numFmtId="0" fontId="3" fillId="46" borderId="0" xfId="78" applyFont="1" applyFill="1" applyAlignment="1">
      <alignment horizontal="center" vertical="center" wrapText="1"/>
      <protection/>
    </xf>
    <xf numFmtId="0" fontId="3" fillId="0" borderId="0" xfId="78" applyFont="1" applyFill="1" applyBorder="1" applyAlignment="1">
      <alignment vertical="center" wrapText="1"/>
      <protection/>
    </xf>
    <xf numFmtId="0" fontId="3" fillId="46" borderId="19" xfId="78" applyFont="1" applyFill="1" applyBorder="1" applyAlignment="1">
      <alignment horizontal="center" vertical="center" wrapText="1"/>
      <protection/>
    </xf>
    <xf numFmtId="0" fontId="7" fillId="46" borderId="19" xfId="78" applyFont="1" applyFill="1" applyBorder="1" applyAlignment="1">
      <alignment horizontal="center" vertical="center" wrapText="1"/>
      <protection/>
    </xf>
    <xf numFmtId="0" fontId="3" fillId="46" borderId="0" xfId="78" applyFont="1" applyFill="1" applyBorder="1" applyAlignment="1">
      <alignment horizontal="center" vertical="center" wrapText="1"/>
      <protection/>
    </xf>
    <xf numFmtId="0" fontId="3" fillId="0" borderId="0" xfId="78" applyFont="1" applyFill="1" applyAlignment="1">
      <alignment horizontal="center" vertical="center" wrapText="1"/>
      <protection/>
    </xf>
    <xf numFmtId="0" fontId="3" fillId="46" borderId="0" xfId="78" applyFont="1" applyFill="1" applyAlignment="1">
      <alignment vertical="center" wrapText="1"/>
      <protection/>
    </xf>
    <xf numFmtId="0" fontId="4" fillId="46" borderId="0" xfId="0" applyFont="1" applyFill="1" applyAlignment="1">
      <alignment horizontal="center" vertical="center" wrapText="1"/>
    </xf>
    <xf numFmtId="0" fontId="5" fillId="46" borderId="19" xfId="0" applyFont="1" applyFill="1" applyBorder="1" applyAlignment="1">
      <alignment horizontal="center" wrapText="1"/>
    </xf>
    <xf numFmtId="0" fontId="3" fillId="46" borderId="42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4" fillId="46" borderId="0" xfId="0" applyFont="1" applyFill="1" applyAlignment="1">
      <alignment horizontal="center" wrapText="1"/>
    </xf>
    <xf numFmtId="0" fontId="11" fillId="46" borderId="0" xfId="0" applyFont="1" applyFill="1" applyAlignment="1">
      <alignment horizontal="center" wrapText="1"/>
    </xf>
    <xf numFmtId="0" fontId="11" fillId="46" borderId="0" xfId="0" applyFont="1" applyFill="1" applyAlignment="1">
      <alignment wrapText="1"/>
    </xf>
    <xf numFmtId="0" fontId="65" fillId="46" borderId="0" xfId="0" applyFont="1" applyFill="1" applyAlignment="1">
      <alignment horizontal="right" wrapText="1"/>
    </xf>
    <xf numFmtId="0" fontId="36" fillId="0" borderId="19" xfId="0" applyFont="1" applyFill="1" applyBorder="1" applyAlignment="1">
      <alignment horizontal="right" vertical="center" wrapText="1"/>
    </xf>
    <xf numFmtId="0" fontId="3" fillId="46" borderId="0" xfId="0" applyFont="1" applyFill="1" applyAlignment="1">
      <alignment horizontal="center" wrapText="1"/>
    </xf>
    <xf numFmtId="0" fontId="0" fillId="46" borderId="0" xfId="0" applyFont="1" applyFill="1" applyAlignment="1">
      <alignment horizontal="center" wrapText="1"/>
    </xf>
    <xf numFmtId="0" fontId="0" fillId="46" borderId="0" xfId="0" applyFont="1" applyFill="1" applyAlignment="1">
      <alignment wrapText="1"/>
    </xf>
    <xf numFmtId="0" fontId="15" fillId="0" borderId="0" xfId="76" applyFont="1" applyBorder="1" applyAlignment="1">
      <alignment horizontal="left" vertic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3" fillId="46" borderId="0" xfId="0" applyFont="1" applyFill="1" applyAlignment="1">
      <alignment wrapText="1"/>
    </xf>
    <xf numFmtId="0" fontId="65" fillId="17" borderId="0" xfId="0" applyFont="1" applyFill="1" applyAlignment="1">
      <alignment horizontal="right" wrapText="1"/>
    </xf>
    <xf numFmtId="0" fontId="68" fillId="0" borderId="0" xfId="76" applyFont="1" applyAlignment="1">
      <alignment horizontal="left" vertical="center" wrapText="1"/>
      <protection/>
    </xf>
    <xf numFmtId="0" fontId="3" fillId="0" borderId="19" xfId="76" applyFont="1" applyBorder="1" applyAlignment="1">
      <alignment horizontal="center" vertical="center" wrapText="1"/>
      <protection/>
    </xf>
    <xf numFmtId="0" fontId="15" fillId="0" borderId="0" xfId="76" applyFont="1" applyAlignment="1">
      <alignment horizontal="center" vertical="center" wrapText="1"/>
      <protection/>
    </xf>
    <xf numFmtId="0" fontId="3" fillId="0" borderId="14" xfId="76" applyFont="1" applyBorder="1" applyAlignment="1">
      <alignment vertical="center" wrapText="1"/>
      <protection/>
    </xf>
    <xf numFmtId="0" fontId="0" fillId="0" borderId="14" xfId="76" applyFont="1" applyBorder="1" applyAlignment="1">
      <alignment vertical="center"/>
      <protection/>
    </xf>
    <xf numFmtId="0" fontId="3" fillId="0" borderId="16" xfId="76" applyFont="1" applyBorder="1" applyAlignment="1">
      <alignment horizontal="left" vertical="center"/>
      <protection/>
    </xf>
    <xf numFmtId="0" fontId="0" fillId="0" borderId="43" xfId="76" applyFont="1" applyBorder="1" applyAlignment="1">
      <alignment vertical="center"/>
      <protection/>
    </xf>
    <xf numFmtId="0" fontId="0" fillId="0" borderId="15" xfId="76" applyFont="1" applyBorder="1" applyAlignment="1">
      <alignment vertical="center"/>
      <protection/>
    </xf>
    <xf numFmtId="0" fontId="4" fillId="0" borderId="16" xfId="76" applyFont="1" applyBorder="1" applyAlignment="1">
      <alignment horizontal="left" vertical="center"/>
      <protection/>
    </xf>
    <xf numFmtId="0" fontId="11" fillId="0" borderId="43" xfId="76" applyFont="1" applyBorder="1" applyAlignment="1">
      <alignment vertical="center"/>
      <protection/>
    </xf>
    <xf numFmtId="0" fontId="11" fillId="0" borderId="15" xfId="76" applyFont="1" applyBorder="1" applyAlignment="1">
      <alignment vertical="center"/>
      <protection/>
    </xf>
    <xf numFmtId="0" fontId="4" fillId="0" borderId="16" xfId="76" applyFont="1" applyBorder="1" applyAlignment="1">
      <alignment vertical="center" wrapText="1"/>
      <protection/>
    </xf>
    <xf numFmtId="0" fontId="11" fillId="0" borderId="43" xfId="76" applyFont="1" applyBorder="1" applyAlignment="1">
      <alignment vertical="center" wrapText="1"/>
      <protection/>
    </xf>
    <xf numFmtId="0" fontId="11" fillId="0" borderId="15" xfId="76" applyFont="1" applyBorder="1" applyAlignment="1">
      <alignment vertical="center" wrapText="1"/>
      <protection/>
    </xf>
    <xf numFmtId="0" fontId="4" fillId="0" borderId="16" xfId="76" applyFont="1" applyBorder="1" applyAlignment="1">
      <alignment vertical="center"/>
      <protection/>
    </xf>
    <xf numFmtId="0" fontId="0" fillId="0" borderId="19" xfId="76" applyFont="1" applyBorder="1" applyAlignment="1">
      <alignment horizontal="left" vertical="center"/>
      <protection/>
    </xf>
    <xf numFmtId="0" fontId="0" fillId="0" borderId="19" xfId="76" applyFont="1" applyBorder="1" applyAlignment="1">
      <alignment horizontal="left" vertical="center"/>
      <protection/>
    </xf>
    <xf numFmtId="0" fontId="3" fillId="0" borderId="14" xfId="76" applyFont="1" applyBorder="1" applyAlignment="1">
      <alignment horizontal="left" vertical="center" wrapText="1"/>
      <protection/>
    </xf>
    <xf numFmtId="0" fontId="4" fillId="0" borderId="16" xfId="76" applyFont="1" applyBorder="1" applyAlignment="1">
      <alignment horizontal="left" vertical="center" wrapText="1"/>
      <protection/>
    </xf>
    <xf numFmtId="0" fontId="0" fillId="0" borderId="14" xfId="76" applyFont="1" applyBorder="1" applyAlignment="1">
      <alignment vertical="center" wrapText="1"/>
      <protection/>
    </xf>
    <xf numFmtId="0" fontId="4" fillId="0" borderId="14" xfId="76" applyFont="1" applyBorder="1" applyAlignment="1">
      <alignment vertical="center" wrapText="1"/>
      <protection/>
    </xf>
    <xf numFmtId="0" fontId="4" fillId="0" borderId="14" xfId="76" applyFont="1" applyBorder="1" applyAlignment="1">
      <alignment horizontal="center" vertical="center" wrapText="1"/>
      <protection/>
    </xf>
    <xf numFmtId="0" fontId="11" fillId="0" borderId="14" xfId="76" applyFont="1" applyBorder="1" applyAlignment="1">
      <alignment vertical="center"/>
      <protection/>
    </xf>
    <xf numFmtId="0" fontId="38" fillId="0" borderId="19" xfId="76" applyFont="1" applyBorder="1" applyAlignment="1">
      <alignment horizontal="right" vertical="center"/>
      <protection/>
    </xf>
    <xf numFmtId="0" fontId="9" fillId="0" borderId="0" xfId="76" applyFont="1" applyAlignment="1">
      <alignment horizontal="center" vertical="center"/>
      <protection/>
    </xf>
    <xf numFmtId="0" fontId="11" fillId="0" borderId="0" xfId="76" applyFont="1" applyAlignment="1">
      <alignment vertical="center"/>
      <protection/>
    </xf>
    <xf numFmtId="0" fontId="10" fillId="0" borderId="0" xfId="76" applyFont="1" applyAlignment="1">
      <alignment horizontal="center" vertical="center"/>
      <protection/>
    </xf>
    <xf numFmtId="0" fontId="3" fillId="0" borderId="0" xfId="76" applyFont="1" applyAlignment="1">
      <alignment horizontal="center" vertical="center" wrapText="1"/>
      <protection/>
    </xf>
    <xf numFmtId="0" fontId="42" fillId="0" borderId="0" xfId="76" applyFont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3" fillId="46" borderId="0" xfId="79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0" fontId="5" fillId="46" borderId="19" xfId="89" applyFont="1" applyFill="1" applyBorder="1" applyAlignment="1">
      <alignment horizontal="center" vertical="center" wrapText="1"/>
      <protection/>
    </xf>
    <xf numFmtId="2" fontId="4" fillId="0" borderId="14" xfId="92" applyNumberFormat="1" applyFont="1" applyFill="1" applyBorder="1">
      <alignment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ipersaitas 2" xfId="72"/>
    <cellStyle name="Hipersaitas 2 2" xfId="73"/>
    <cellStyle name="Hyperlink" xfId="74"/>
    <cellStyle name="Input" xfId="75"/>
    <cellStyle name="Įprastas 2" xfId="76"/>
    <cellStyle name="Įprastas 2 2" xfId="77"/>
    <cellStyle name="Įprastas 2 2 2" xfId="78"/>
    <cellStyle name="Įprastas 3" xfId="79"/>
    <cellStyle name="Įprastas 3 2" xfId="80"/>
    <cellStyle name="Įprastas 4" xfId="81"/>
    <cellStyle name="Įprastas 5" xfId="82"/>
    <cellStyle name="Įvestis" xfId="83"/>
    <cellStyle name="Linked Cell" xfId="84"/>
    <cellStyle name="Neutral" xfId="85"/>
    <cellStyle name="Neutralus" xfId="86"/>
    <cellStyle name="Normal 2" xfId="87"/>
    <cellStyle name="Normal 3" xfId="88"/>
    <cellStyle name="Normal_17 VSAFAS_lyginamasis_4-19_priedai_2009-09-10" xfId="89"/>
    <cellStyle name="Note" xfId="90"/>
    <cellStyle name="Output" xfId="91"/>
    <cellStyle name="Paprastas 2" xfId="92"/>
    <cellStyle name="Paprastas 3" xfId="93"/>
    <cellStyle name="Paprastas 4" xfId="94"/>
    <cellStyle name="Paprastas 5" xfId="95"/>
    <cellStyle name="Paryškinimas 1" xfId="96"/>
    <cellStyle name="Paryškinimas 2" xfId="97"/>
    <cellStyle name="Paryškinimas 3" xfId="98"/>
    <cellStyle name="Paryškinimas 4" xfId="99"/>
    <cellStyle name="Paryškinimas 5" xfId="100"/>
    <cellStyle name="Paryškinimas 6" xfId="101"/>
    <cellStyle name="Pastaba" xfId="102"/>
    <cellStyle name="Percent" xfId="103"/>
    <cellStyle name="Skaičiavimas" xfId="104"/>
    <cellStyle name="Susietas langelis" xfId="105"/>
    <cellStyle name="Tikrinimo langelis" xfId="106"/>
    <cellStyle name="Title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dzioji%20knyga\DK_2012_Obelele_met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_2012_metai"/>
    </sheetNames>
    <sheetDataSet>
      <sheetData sheetId="0">
        <row r="92">
          <cell r="H92">
            <v>476948.97</v>
          </cell>
        </row>
        <row r="93">
          <cell r="H93">
            <v>7347.860000000001</v>
          </cell>
        </row>
        <row r="94">
          <cell r="H94">
            <v>58607.37</v>
          </cell>
        </row>
        <row r="102">
          <cell r="G102">
            <v>3014.85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107"/>
  <sheetViews>
    <sheetView zoomScale="120" zoomScaleNormal="120" zoomScalePageLayoutView="0" workbookViewId="0" topLeftCell="A77">
      <selection activeCell="L101" sqref="L101"/>
    </sheetView>
  </sheetViews>
  <sheetFormatPr defaultColWidth="9.140625" defaultRowHeight="12.75"/>
  <cols>
    <col min="1" max="1" width="8.140625" style="261" customWidth="1"/>
    <col min="2" max="2" width="33.7109375" style="261" customWidth="1"/>
    <col min="3" max="8" width="10.421875" style="261" customWidth="1"/>
    <col min="9" max="16384" width="9.140625" style="261" customWidth="1"/>
  </cols>
  <sheetData>
    <row r="1" spans="1:7" ht="12.75">
      <c r="A1" s="260" t="s">
        <v>328</v>
      </c>
      <c r="B1" s="260"/>
      <c r="C1" s="260"/>
      <c r="D1" s="260"/>
      <c r="E1" s="260"/>
      <c r="F1" s="260"/>
      <c r="G1" s="260"/>
    </row>
    <row r="2" spans="1:7" ht="12.75">
      <c r="A2" s="260"/>
      <c r="B2" s="260"/>
      <c r="C2" s="262" t="s">
        <v>329</v>
      </c>
      <c r="D2" s="262"/>
      <c r="E2" s="260"/>
      <c r="F2" s="260"/>
      <c r="G2" s="260"/>
    </row>
    <row r="3" spans="1:7" ht="12.75">
      <c r="A3" s="260" t="s">
        <v>518</v>
      </c>
      <c r="B3" s="260"/>
      <c r="C3" s="260"/>
      <c r="D3" s="260"/>
      <c r="E3" s="260"/>
      <c r="F3" s="260"/>
      <c r="G3" s="260"/>
    </row>
    <row r="4" spans="1:7" ht="12.75">
      <c r="A4" s="260" t="s">
        <v>539</v>
      </c>
      <c r="B4" s="260"/>
      <c r="C4" s="260"/>
      <c r="D4" s="260"/>
      <c r="E4" s="260"/>
      <c r="F4" s="260"/>
      <c r="G4" s="260"/>
    </row>
    <row r="5" spans="1:7" ht="12.75">
      <c r="A5" s="260"/>
      <c r="B5" s="260"/>
      <c r="C5" s="260"/>
      <c r="D5" s="260"/>
      <c r="E5" s="260"/>
      <c r="F5" s="260"/>
      <c r="G5" s="260"/>
    </row>
    <row r="6" spans="1:7" ht="12.75">
      <c r="A6" s="304">
        <v>41467</v>
      </c>
      <c r="B6" s="304"/>
      <c r="C6" s="260"/>
      <c r="D6" s="260"/>
      <c r="E6" s="260"/>
      <c r="F6" s="260"/>
      <c r="G6" s="260"/>
    </row>
    <row r="7" spans="1:8" ht="24.75" customHeight="1">
      <c r="A7" s="263" t="s">
        <v>330</v>
      </c>
      <c r="B7" s="264" t="s">
        <v>331</v>
      </c>
      <c r="C7" s="301" t="s">
        <v>332</v>
      </c>
      <c r="D7" s="302"/>
      <c r="E7" s="301" t="s">
        <v>333</v>
      </c>
      <c r="F7" s="302"/>
      <c r="G7" s="301" t="s">
        <v>334</v>
      </c>
      <c r="H7" s="302"/>
    </row>
    <row r="8" spans="1:8" ht="24.75" customHeight="1">
      <c r="A8" s="263"/>
      <c r="B8" s="264"/>
      <c r="C8" s="265" t="s">
        <v>335</v>
      </c>
      <c r="D8" s="265" t="s">
        <v>336</v>
      </c>
      <c r="E8" s="265" t="s">
        <v>335</v>
      </c>
      <c r="F8" s="265" t="s">
        <v>336</v>
      </c>
      <c r="G8" s="265" t="s">
        <v>335</v>
      </c>
      <c r="H8" s="265" t="s">
        <v>336</v>
      </c>
    </row>
    <row r="9" spans="1:8" s="270" customFormat="1" ht="12.75">
      <c r="A9" s="266" t="s">
        <v>337</v>
      </c>
      <c r="B9" s="267" t="s">
        <v>338</v>
      </c>
      <c r="C9" s="268">
        <v>726</v>
      </c>
      <c r="D9" s="269"/>
      <c r="E9" s="269"/>
      <c r="F9" s="269"/>
      <c r="G9" s="269">
        <f>+C9+E9-D9-F9</f>
        <v>726</v>
      </c>
      <c r="H9" s="269"/>
    </row>
    <row r="10" spans="1:8" s="270" customFormat="1" ht="12.75">
      <c r="A10" s="271" t="s">
        <v>339</v>
      </c>
      <c r="B10" s="272" t="s">
        <v>340</v>
      </c>
      <c r="C10" s="273"/>
      <c r="D10" s="274">
        <v>726</v>
      </c>
      <c r="E10" s="274"/>
      <c r="F10" s="274"/>
      <c r="G10" s="274"/>
      <c r="H10" s="274">
        <f>+D10+F10-C10-E10</f>
        <v>726</v>
      </c>
    </row>
    <row r="11" spans="1:8" s="270" customFormat="1" ht="12.75">
      <c r="A11" s="271" t="s">
        <v>341</v>
      </c>
      <c r="B11" s="272" t="s">
        <v>342</v>
      </c>
      <c r="C11" s="268">
        <v>195699</v>
      </c>
      <c r="D11" s="274"/>
      <c r="E11" s="274"/>
      <c r="F11" s="274"/>
      <c r="G11" s="274">
        <f>+C11+E11-D11-F11</f>
        <v>195699</v>
      </c>
      <c r="H11" s="274"/>
    </row>
    <row r="12" spans="1:11" s="270" customFormat="1" ht="12.75">
      <c r="A12" s="271" t="s">
        <v>343</v>
      </c>
      <c r="B12" s="272" t="s">
        <v>344</v>
      </c>
      <c r="C12" s="273"/>
      <c r="D12" s="274">
        <v>121612</v>
      </c>
      <c r="E12" s="274"/>
      <c r="F12" s="274">
        <v>1272</v>
      </c>
      <c r="G12" s="274"/>
      <c r="H12" s="274">
        <f>+D12+F12-E12</f>
        <v>122884</v>
      </c>
      <c r="K12" s="275"/>
    </row>
    <row r="13" spans="1:8" s="270" customFormat="1" ht="12.75">
      <c r="A13" s="271" t="s">
        <v>345</v>
      </c>
      <c r="B13" s="272" t="s">
        <v>346</v>
      </c>
      <c r="C13" s="268">
        <v>45350.5</v>
      </c>
      <c r="D13" s="274"/>
      <c r="E13" s="274"/>
      <c r="F13" s="274"/>
      <c r="G13" s="274">
        <f>+C13+E13-D13-F13</f>
        <v>45350.5</v>
      </c>
      <c r="H13" s="274"/>
    </row>
    <row r="14" spans="1:11" s="270" customFormat="1" ht="12.75">
      <c r="A14" s="271" t="s">
        <v>347</v>
      </c>
      <c r="B14" s="272" t="s">
        <v>348</v>
      </c>
      <c r="C14" s="273"/>
      <c r="D14" s="274">
        <v>13388</v>
      </c>
      <c r="E14" s="274"/>
      <c r="F14" s="274">
        <v>4236</v>
      </c>
      <c r="G14" s="274"/>
      <c r="H14" s="274">
        <f>+F14+D14-E14</f>
        <v>17624</v>
      </c>
      <c r="K14" s="275"/>
    </row>
    <row r="15" spans="1:8" s="270" customFormat="1" ht="12.75">
      <c r="A15" s="271" t="s">
        <v>349</v>
      </c>
      <c r="B15" s="272" t="s">
        <v>350</v>
      </c>
      <c r="C15" s="268">
        <v>2455.99</v>
      </c>
      <c r="D15" s="274"/>
      <c r="E15" s="274"/>
      <c r="F15" s="274"/>
      <c r="G15" s="274">
        <f>+C15+E15-D15-F15</f>
        <v>2455.99</v>
      </c>
      <c r="H15" s="274"/>
    </row>
    <row r="16" spans="1:11" s="270" customFormat="1" ht="12.75">
      <c r="A16" s="271" t="s">
        <v>351</v>
      </c>
      <c r="B16" s="272" t="s">
        <v>352</v>
      </c>
      <c r="C16" s="273"/>
      <c r="D16" s="274">
        <v>58</v>
      </c>
      <c r="E16" s="274"/>
      <c r="F16" s="274">
        <v>174</v>
      </c>
      <c r="G16" s="274"/>
      <c r="H16" s="274">
        <f>+F16+D16-E16</f>
        <v>232</v>
      </c>
      <c r="K16" s="275"/>
    </row>
    <row r="17" spans="1:8" s="270" customFormat="1" ht="12.75">
      <c r="A17" s="271" t="s">
        <v>353</v>
      </c>
      <c r="B17" s="272" t="s">
        <v>354</v>
      </c>
      <c r="C17" s="268">
        <v>35256.97</v>
      </c>
      <c r="D17" s="274"/>
      <c r="E17" s="274"/>
      <c r="F17" s="274"/>
      <c r="G17" s="274">
        <f>+C17+E17-D17-F17</f>
        <v>35256.97</v>
      </c>
      <c r="H17" s="274"/>
    </row>
    <row r="18" spans="1:11" s="270" customFormat="1" ht="12.75">
      <c r="A18" s="271" t="s">
        <v>355</v>
      </c>
      <c r="B18" s="272" t="s">
        <v>356</v>
      </c>
      <c r="C18" s="273"/>
      <c r="D18" s="274">
        <v>1180</v>
      </c>
      <c r="E18" s="274"/>
      <c r="F18" s="274">
        <v>3540</v>
      </c>
      <c r="G18" s="274"/>
      <c r="H18" s="274">
        <f>+F18+D18-E18</f>
        <v>4720</v>
      </c>
      <c r="K18" s="275"/>
    </row>
    <row r="19" spans="1:8" s="270" customFormat="1" ht="12.75">
      <c r="A19" s="271">
        <v>1209401</v>
      </c>
      <c r="B19" s="272" t="s">
        <v>357</v>
      </c>
      <c r="C19" s="268">
        <v>8118</v>
      </c>
      <c r="D19" s="274"/>
      <c r="E19" s="274">
        <v>2152</v>
      </c>
      <c r="F19" s="274"/>
      <c r="G19" s="274">
        <f>+C19+E19-D19-F19</f>
        <v>10270</v>
      </c>
      <c r="H19" s="274"/>
    </row>
    <row r="20" spans="1:12" s="270" customFormat="1" ht="12.75">
      <c r="A20" s="271">
        <v>1209404</v>
      </c>
      <c r="B20" s="272" t="s">
        <v>358</v>
      </c>
      <c r="C20" s="273"/>
      <c r="D20" s="274">
        <v>7543</v>
      </c>
      <c r="E20" s="274"/>
      <c r="F20" s="274">
        <v>381.72</v>
      </c>
      <c r="G20" s="274"/>
      <c r="H20" s="274">
        <f>+F20+D20-E20</f>
        <v>7924.72</v>
      </c>
      <c r="I20" s="275"/>
      <c r="K20" s="275"/>
      <c r="L20" s="275"/>
    </row>
    <row r="21" spans="1:8" ht="12.75">
      <c r="A21" s="276" t="s">
        <v>359</v>
      </c>
      <c r="B21" s="277" t="s">
        <v>360</v>
      </c>
      <c r="C21" s="278"/>
      <c r="D21" s="278"/>
      <c r="E21" s="278">
        <v>2667.4</v>
      </c>
      <c r="F21" s="278">
        <v>2667.4</v>
      </c>
      <c r="G21" s="278"/>
      <c r="H21" s="279"/>
    </row>
    <row r="22" spans="1:8" ht="12.75">
      <c r="A22" s="276" t="s">
        <v>361</v>
      </c>
      <c r="B22" s="277" t="s">
        <v>362</v>
      </c>
      <c r="C22" s="278"/>
      <c r="D22" s="278"/>
      <c r="E22" s="278">
        <v>33.23</v>
      </c>
      <c r="F22" s="278">
        <v>33.23</v>
      </c>
      <c r="G22" s="278"/>
      <c r="H22" s="279"/>
    </row>
    <row r="23" spans="1:8" ht="12.75">
      <c r="A23" s="276" t="s">
        <v>363</v>
      </c>
      <c r="B23" s="277" t="s">
        <v>364</v>
      </c>
      <c r="C23" s="278">
        <v>1410.1</v>
      </c>
      <c r="D23" s="278"/>
      <c r="E23" s="278">
        <v>68785.97</v>
      </c>
      <c r="F23" s="278">
        <v>69287.74</v>
      </c>
      <c r="G23" s="278">
        <f>+C23+E23-F23</f>
        <v>908.3300000000017</v>
      </c>
      <c r="H23" s="279"/>
    </row>
    <row r="24" spans="1:8" ht="12.75">
      <c r="A24" s="276" t="s">
        <v>365</v>
      </c>
      <c r="B24" s="277" t="s">
        <v>366</v>
      </c>
      <c r="C24" s="278"/>
      <c r="D24" s="278"/>
      <c r="E24" s="278">
        <v>5582.83</v>
      </c>
      <c r="F24" s="278">
        <v>5582.83</v>
      </c>
      <c r="G24" s="278">
        <f>+C24+E24-F24</f>
        <v>0</v>
      </c>
      <c r="H24" s="279"/>
    </row>
    <row r="25" spans="1:8" ht="12.75">
      <c r="A25" s="276" t="s">
        <v>367</v>
      </c>
      <c r="B25" s="277" t="s">
        <v>368</v>
      </c>
      <c r="C25" s="278"/>
      <c r="D25" s="278"/>
      <c r="E25" s="278">
        <v>30498.73</v>
      </c>
      <c r="F25" s="278">
        <v>30463.42</v>
      </c>
      <c r="G25" s="278">
        <f>+C25+E25-F25</f>
        <v>35.31000000000131</v>
      </c>
      <c r="H25" s="279"/>
    </row>
    <row r="26" spans="1:8" ht="12.75">
      <c r="A26" s="276" t="s">
        <v>369</v>
      </c>
      <c r="B26" s="277" t="s">
        <v>370</v>
      </c>
      <c r="C26" s="278"/>
      <c r="D26" s="278"/>
      <c r="E26" s="278">
        <v>9363.22</v>
      </c>
      <c r="F26" s="278">
        <v>1998.65</v>
      </c>
      <c r="G26" s="278">
        <f>+C26+E26-F26</f>
        <v>7364.57</v>
      </c>
      <c r="H26" s="279"/>
    </row>
    <row r="27" spans="1:8" ht="12.75">
      <c r="A27" s="276" t="s">
        <v>371</v>
      </c>
      <c r="B27" s="277" t="s">
        <v>372</v>
      </c>
      <c r="C27" s="278"/>
      <c r="D27" s="278"/>
      <c r="E27" s="278">
        <v>166306.9</v>
      </c>
      <c r="F27" s="278">
        <f>+E27</f>
        <v>166306.9</v>
      </c>
      <c r="G27" s="278"/>
      <c r="H27" s="279"/>
    </row>
    <row r="28" spans="1:8" ht="12.75">
      <c r="A28" s="276" t="s">
        <v>373</v>
      </c>
      <c r="B28" s="277" t="s">
        <v>374</v>
      </c>
      <c r="C28" s="278"/>
      <c r="D28" s="278"/>
      <c r="E28" s="278">
        <v>292157.68</v>
      </c>
      <c r="F28" s="278">
        <f>+E28</f>
        <v>292157.68</v>
      </c>
      <c r="G28" s="278"/>
      <c r="H28" s="279"/>
    </row>
    <row r="29" spans="1:8" ht="12.75">
      <c r="A29" s="276" t="s">
        <v>375</v>
      </c>
      <c r="B29" s="277" t="s">
        <v>376</v>
      </c>
      <c r="C29" s="278"/>
      <c r="D29" s="278"/>
      <c r="E29" s="278">
        <v>518.63</v>
      </c>
      <c r="F29" s="278">
        <v>518.63</v>
      </c>
      <c r="G29" s="278"/>
      <c r="H29" s="279"/>
    </row>
    <row r="30" spans="1:8" ht="12.75">
      <c r="A30" s="276" t="s">
        <v>377</v>
      </c>
      <c r="B30" s="277" t="s">
        <v>378</v>
      </c>
      <c r="C30" s="278">
        <v>3619.29</v>
      </c>
      <c r="D30" s="278"/>
      <c r="E30" s="278">
        <v>55355.18</v>
      </c>
      <c r="F30" s="278">
        <v>54365.45</v>
      </c>
      <c r="G30" s="278">
        <f>+C30+E30-F30</f>
        <v>4609.020000000004</v>
      </c>
      <c r="H30" s="279"/>
    </row>
    <row r="31" spans="1:8" ht="12.75">
      <c r="A31" s="276" t="s">
        <v>379</v>
      </c>
      <c r="B31" s="277" t="s">
        <v>380</v>
      </c>
      <c r="C31" s="278"/>
      <c r="D31" s="278"/>
      <c r="E31" s="278">
        <v>1350.46</v>
      </c>
      <c r="F31" s="278">
        <v>1350.46</v>
      </c>
      <c r="G31" s="278">
        <f>+C31+E31-F31</f>
        <v>0</v>
      </c>
      <c r="H31" s="279"/>
    </row>
    <row r="32" spans="1:8" ht="12.75">
      <c r="A32" s="276" t="s">
        <v>381</v>
      </c>
      <c r="B32" s="277" t="s">
        <v>382</v>
      </c>
      <c r="C32" s="278">
        <v>848.92</v>
      </c>
      <c r="D32" s="278"/>
      <c r="E32" s="278">
        <v>445400.21</v>
      </c>
      <c r="F32" s="278">
        <v>443843.83</v>
      </c>
      <c r="G32" s="278">
        <f aca="true" t="shared" si="0" ref="G32:G42">+C32+E32-F32</f>
        <v>2405.2999999999884</v>
      </c>
      <c r="H32" s="279"/>
    </row>
    <row r="33" spans="1:8" ht="12.75">
      <c r="A33" s="276" t="s">
        <v>383</v>
      </c>
      <c r="B33" s="277" t="s">
        <v>384</v>
      </c>
      <c r="C33" s="278">
        <v>37225</v>
      </c>
      <c r="D33" s="278"/>
      <c r="E33" s="278">
        <v>24915.48</v>
      </c>
      <c r="F33" s="278">
        <v>7660.76</v>
      </c>
      <c r="G33" s="278">
        <f t="shared" si="0"/>
        <v>54479.719999999994</v>
      </c>
      <c r="H33" s="279"/>
    </row>
    <row r="34" spans="1:8" ht="12.75">
      <c r="A34" s="276" t="s">
        <v>385</v>
      </c>
      <c r="B34" s="277" t="s">
        <v>68</v>
      </c>
      <c r="C34" s="278"/>
      <c r="D34" s="278"/>
      <c r="E34" s="278">
        <v>1277.98</v>
      </c>
      <c r="F34" s="278">
        <f>+E34</f>
        <v>1277.98</v>
      </c>
      <c r="G34" s="278">
        <f t="shared" si="0"/>
        <v>0</v>
      </c>
      <c r="H34" s="279"/>
    </row>
    <row r="35" spans="1:8" ht="12.75">
      <c r="A35" s="276" t="s">
        <v>386</v>
      </c>
      <c r="B35" s="277" t="s">
        <v>387</v>
      </c>
      <c r="C35" s="278"/>
      <c r="D35" s="278"/>
      <c r="E35" s="278">
        <v>24304.7</v>
      </c>
      <c r="F35" s="278">
        <v>24304.7</v>
      </c>
      <c r="G35" s="278">
        <f t="shared" si="0"/>
        <v>0</v>
      </c>
      <c r="H35" s="279"/>
    </row>
    <row r="36" spans="1:8" ht="12.75">
      <c r="A36" s="276" t="s">
        <v>388</v>
      </c>
      <c r="B36" s="277" t="s">
        <v>389</v>
      </c>
      <c r="C36" s="278"/>
      <c r="D36" s="278"/>
      <c r="E36" s="278">
        <v>59266.59</v>
      </c>
      <c r="F36" s="278">
        <v>59266.59</v>
      </c>
      <c r="G36" s="278">
        <f t="shared" si="0"/>
        <v>0</v>
      </c>
      <c r="H36" s="279"/>
    </row>
    <row r="37" spans="1:8" ht="12.75">
      <c r="A37" s="276" t="s">
        <v>390</v>
      </c>
      <c r="B37" s="277" t="s">
        <v>391</v>
      </c>
      <c r="C37" s="278"/>
      <c r="D37" s="278"/>
      <c r="E37" s="278">
        <v>500</v>
      </c>
      <c r="F37" s="278">
        <v>500</v>
      </c>
      <c r="G37" s="278">
        <f t="shared" si="0"/>
        <v>0</v>
      </c>
      <c r="H37" s="279"/>
    </row>
    <row r="38" spans="1:8" ht="12.75">
      <c r="A38" s="276" t="s">
        <v>392</v>
      </c>
      <c r="B38" s="277" t="s">
        <v>393</v>
      </c>
      <c r="C38" s="278"/>
      <c r="D38" s="278"/>
      <c r="E38" s="278">
        <v>291812.08</v>
      </c>
      <c r="F38" s="278">
        <v>291812.08</v>
      </c>
      <c r="G38" s="278">
        <f t="shared" si="0"/>
        <v>0</v>
      </c>
      <c r="H38" s="279"/>
    </row>
    <row r="39" spans="1:8" ht="12.75">
      <c r="A39" s="276" t="s">
        <v>394</v>
      </c>
      <c r="B39" s="277" t="s">
        <v>395</v>
      </c>
      <c r="C39" s="278">
        <v>1139.81</v>
      </c>
      <c r="D39" s="278"/>
      <c r="E39" s="278">
        <v>61768.34</v>
      </c>
      <c r="F39" s="278">
        <v>59548.51</v>
      </c>
      <c r="G39" s="278">
        <f t="shared" si="0"/>
        <v>3359.639999999992</v>
      </c>
      <c r="H39" s="279"/>
    </row>
    <row r="40" spans="1:8" ht="12.75">
      <c r="A40" s="276" t="s">
        <v>396</v>
      </c>
      <c r="B40" s="277" t="s">
        <v>397</v>
      </c>
      <c r="C40" s="278"/>
      <c r="D40" s="278"/>
      <c r="E40" s="278">
        <v>59266.59</v>
      </c>
      <c r="F40" s="278">
        <f>+E40</f>
        <v>59266.59</v>
      </c>
      <c r="G40" s="278">
        <f t="shared" si="0"/>
        <v>0</v>
      </c>
      <c r="H40" s="279"/>
    </row>
    <row r="41" spans="1:8" ht="12.75">
      <c r="A41" s="276" t="s">
        <v>398</v>
      </c>
      <c r="B41" s="277" t="s">
        <v>399</v>
      </c>
      <c r="C41" s="278">
        <v>16816.71</v>
      </c>
      <c r="D41" s="278"/>
      <c r="E41" s="278">
        <v>4799.42</v>
      </c>
      <c r="F41" s="278">
        <v>19546.26</v>
      </c>
      <c r="G41" s="278">
        <f t="shared" si="0"/>
        <v>2069.869999999999</v>
      </c>
      <c r="H41" s="279"/>
    </row>
    <row r="42" spans="1:8" ht="12.75">
      <c r="A42" s="276" t="s">
        <v>400</v>
      </c>
      <c r="B42" s="277" t="s">
        <v>401</v>
      </c>
      <c r="C42" s="278"/>
      <c r="D42" s="278"/>
      <c r="E42" s="278">
        <v>165189.7</v>
      </c>
      <c r="F42" s="278">
        <f>+E42</f>
        <v>165189.7</v>
      </c>
      <c r="G42" s="278">
        <f t="shared" si="0"/>
        <v>0</v>
      </c>
      <c r="H42" s="279"/>
    </row>
    <row r="43" spans="1:8" ht="12.75">
      <c r="A43" s="276" t="s">
        <v>402</v>
      </c>
      <c r="B43" s="277" t="s">
        <v>403</v>
      </c>
      <c r="C43" s="278">
        <v>17204.1</v>
      </c>
      <c r="D43" s="278"/>
      <c r="E43" s="278"/>
      <c r="F43" s="278"/>
      <c r="G43" s="278">
        <v>17204.1</v>
      </c>
      <c r="H43" s="279"/>
    </row>
    <row r="44" spans="1:8" ht="12.75">
      <c r="A44" s="276" t="s">
        <v>404</v>
      </c>
      <c r="B44" s="277" t="s">
        <v>405</v>
      </c>
      <c r="C44" s="278"/>
      <c r="D44" s="278"/>
      <c r="E44" s="278">
        <v>4838.13</v>
      </c>
      <c r="F44" s="278">
        <f>+E44</f>
        <v>4838.13</v>
      </c>
      <c r="G44" s="278"/>
      <c r="H44" s="279"/>
    </row>
    <row r="45" spans="1:8" ht="12.75">
      <c r="A45" s="276" t="s">
        <v>406</v>
      </c>
      <c r="B45" s="277" t="s">
        <v>407</v>
      </c>
      <c r="C45" s="278"/>
      <c r="D45" s="278"/>
      <c r="E45" s="278">
        <v>161468.77</v>
      </c>
      <c r="F45" s="278">
        <f>+E45</f>
        <v>161468.77</v>
      </c>
      <c r="G45" s="278"/>
      <c r="H45" s="279"/>
    </row>
    <row r="46" spans="1:10" ht="12.75">
      <c r="A46" s="276" t="s">
        <v>408</v>
      </c>
      <c r="B46" s="277" t="s">
        <v>409</v>
      </c>
      <c r="C46" s="278"/>
      <c r="D46" s="278"/>
      <c r="E46" s="278">
        <v>10471.37</v>
      </c>
      <c r="F46" s="278">
        <f>+E46</f>
        <v>10471.37</v>
      </c>
      <c r="G46" s="278"/>
      <c r="H46" s="279"/>
      <c r="J46" s="292"/>
    </row>
    <row r="47" spans="1:8" ht="12.75">
      <c r="A47" s="276" t="s">
        <v>410</v>
      </c>
      <c r="B47" s="277" t="s">
        <v>411</v>
      </c>
      <c r="C47" s="278"/>
      <c r="D47" s="278"/>
      <c r="E47" s="278">
        <v>281686.31</v>
      </c>
      <c r="F47" s="278">
        <f>+E47</f>
        <v>281686.31</v>
      </c>
      <c r="G47" s="278"/>
      <c r="H47" s="279"/>
    </row>
    <row r="48" spans="1:10" s="283" customFormat="1" ht="12.75">
      <c r="A48" s="280" t="s">
        <v>412</v>
      </c>
      <c r="B48" s="281" t="s">
        <v>413</v>
      </c>
      <c r="C48" s="282"/>
      <c r="D48" s="282">
        <v>30115.49</v>
      </c>
      <c r="E48" s="282"/>
      <c r="F48" s="282"/>
      <c r="G48" s="282"/>
      <c r="H48" s="282">
        <f>+D48</f>
        <v>30115.49</v>
      </c>
      <c r="J48" s="300"/>
    </row>
    <row r="49" spans="1:10" s="283" customFormat="1" ht="12.75">
      <c r="A49" s="280" t="s">
        <v>414</v>
      </c>
      <c r="B49" s="281" t="s">
        <v>415</v>
      </c>
      <c r="C49" s="282"/>
      <c r="D49" s="282"/>
      <c r="E49" s="282">
        <v>2544</v>
      </c>
      <c r="F49" s="282"/>
      <c r="G49" s="282">
        <f>+E49</f>
        <v>2544</v>
      </c>
      <c r="H49" s="284"/>
      <c r="J49" s="300"/>
    </row>
    <row r="50" spans="1:10" s="283" customFormat="1" ht="12.75">
      <c r="A50" s="280" t="s">
        <v>416</v>
      </c>
      <c r="B50" s="281" t="s">
        <v>417</v>
      </c>
      <c r="C50" s="282"/>
      <c r="D50" s="282">
        <v>4924.29</v>
      </c>
      <c r="E50" s="282"/>
      <c r="F50" s="282"/>
      <c r="G50" s="282"/>
      <c r="H50" s="284">
        <v>4924.29</v>
      </c>
      <c r="J50" s="300"/>
    </row>
    <row r="51" spans="1:8" s="283" customFormat="1" ht="12.75">
      <c r="A51" s="280" t="s">
        <v>418</v>
      </c>
      <c r="B51" s="281" t="s">
        <v>419</v>
      </c>
      <c r="C51" s="282"/>
      <c r="D51" s="282"/>
      <c r="E51" s="282">
        <v>4924.29</v>
      </c>
      <c r="F51" s="282"/>
      <c r="G51" s="282">
        <v>4924.29</v>
      </c>
      <c r="H51" s="284"/>
    </row>
    <row r="52" spans="1:10" s="283" customFormat="1" ht="12.75">
      <c r="A52" s="280" t="s">
        <v>420</v>
      </c>
      <c r="B52" s="281" t="s">
        <v>421</v>
      </c>
      <c r="C52" s="282"/>
      <c r="D52" s="282"/>
      <c r="E52" s="282"/>
      <c r="F52" s="282">
        <v>4838.13</v>
      </c>
      <c r="G52" s="282"/>
      <c r="H52" s="282">
        <f>+F52+D52-E52</f>
        <v>4838.13</v>
      </c>
      <c r="J52" s="300"/>
    </row>
    <row r="53" spans="1:8" s="283" customFormat="1" ht="12.75">
      <c r="A53" s="280" t="s">
        <v>422</v>
      </c>
      <c r="B53" s="281" t="s">
        <v>423</v>
      </c>
      <c r="C53" s="282"/>
      <c r="D53" s="282"/>
      <c r="E53" s="282">
        <v>4838.13</v>
      </c>
      <c r="F53" s="282"/>
      <c r="G53" s="282">
        <f>+C53+E53-F53</f>
        <v>4838.13</v>
      </c>
      <c r="H53" s="284"/>
    </row>
    <row r="54" spans="1:8" s="283" customFormat="1" ht="12.75">
      <c r="A54" s="280" t="s">
        <v>424</v>
      </c>
      <c r="B54" s="281" t="s">
        <v>425</v>
      </c>
      <c r="C54" s="282"/>
      <c r="D54" s="282">
        <v>868.99</v>
      </c>
      <c r="E54" s="282"/>
      <c r="F54" s="282">
        <v>161468.77</v>
      </c>
      <c r="G54" s="282"/>
      <c r="H54" s="282">
        <f>+D54+F54-E54</f>
        <v>162337.75999999998</v>
      </c>
    </row>
    <row r="55" spans="1:8" s="283" customFormat="1" ht="12.75">
      <c r="A55" s="280" t="s">
        <v>426</v>
      </c>
      <c r="B55" s="281" t="s">
        <v>427</v>
      </c>
      <c r="C55" s="282"/>
      <c r="D55" s="282"/>
      <c r="E55" s="282">
        <v>158895.56</v>
      </c>
      <c r="F55" s="282"/>
      <c r="G55" s="282">
        <f>+E55-F55</f>
        <v>158895.56</v>
      </c>
      <c r="H55" s="284"/>
    </row>
    <row r="56" spans="1:8" s="283" customFormat="1" ht="12.75">
      <c r="A56" s="280" t="s">
        <v>428</v>
      </c>
      <c r="B56" s="281" t="s">
        <v>429</v>
      </c>
      <c r="C56" s="282"/>
      <c r="D56" s="282">
        <v>112983.97</v>
      </c>
      <c r="E56" s="282"/>
      <c r="F56" s="282"/>
      <c r="G56" s="282"/>
      <c r="H56" s="282">
        <f>+D56+F56-E56</f>
        <v>112983.97</v>
      </c>
    </row>
    <row r="57" spans="1:10" s="283" customFormat="1" ht="12.75">
      <c r="A57" s="280">
        <v>4251102</v>
      </c>
      <c r="B57" s="281" t="s">
        <v>430</v>
      </c>
      <c r="C57" s="282"/>
      <c r="D57" s="282"/>
      <c r="E57" s="282">
        <v>6888</v>
      </c>
      <c r="F57" s="282"/>
      <c r="G57" s="282">
        <f>+E57-F57</f>
        <v>6888</v>
      </c>
      <c r="H57" s="282"/>
      <c r="J57" s="300"/>
    </row>
    <row r="58" spans="1:8" s="283" customFormat="1" ht="12.75">
      <c r="A58" s="280" t="s">
        <v>431</v>
      </c>
      <c r="B58" s="281" t="s">
        <v>432</v>
      </c>
      <c r="C58" s="282"/>
      <c r="D58" s="282"/>
      <c r="E58" s="282"/>
      <c r="F58" s="282">
        <v>10471.37</v>
      </c>
      <c r="G58" s="282"/>
      <c r="H58" s="282">
        <f>+F58-E58</f>
        <v>10471.37</v>
      </c>
    </row>
    <row r="59" spans="1:8" ht="12.75">
      <c r="A59" s="276" t="s">
        <v>433</v>
      </c>
      <c r="B59" s="277" t="s">
        <v>434</v>
      </c>
      <c r="C59" s="278"/>
      <c r="D59" s="278"/>
      <c r="E59" s="278">
        <v>10471.37</v>
      </c>
      <c r="F59" s="278"/>
      <c r="G59" s="278">
        <f>+E59-F59</f>
        <v>10471.37</v>
      </c>
      <c r="H59" s="279"/>
    </row>
    <row r="60" spans="1:8" ht="12.75">
      <c r="A60" s="276" t="s">
        <v>435</v>
      </c>
      <c r="B60" s="277" t="s">
        <v>436</v>
      </c>
      <c r="C60" s="278"/>
      <c r="D60" s="278"/>
      <c r="E60" s="278"/>
      <c r="F60" s="278">
        <v>281686.31</v>
      </c>
      <c r="G60" s="278"/>
      <c r="H60" s="282">
        <f>+F60-E60</f>
        <v>281686.31</v>
      </c>
    </row>
    <row r="61" spans="1:8" ht="12.75">
      <c r="A61" s="276" t="s">
        <v>437</v>
      </c>
      <c r="B61" s="277" t="s">
        <v>438</v>
      </c>
      <c r="C61" s="278"/>
      <c r="D61" s="278"/>
      <c r="E61" s="278">
        <v>277766.56</v>
      </c>
      <c r="F61" s="278"/>
      <c r="G61" s="278">
        <f>+E61-F61</f>
        <v>277766.56</v>
      </c>
      <c r="H61" s="279"/>
    </row>
    <row r="62" spans="1:10" s="283" customFormat="1" ht="12.75">
      <c r="A62" s="280" t="s">
        <v>540</v>
      </c>
      <c r="B62" s="281" t="s">
        <v>541</v>
      </c>
      <c r="C62" s="282"/>
      <c r="D62" s="282"/>
      <c r="E62" s="282"/>
      <c r="F62" s="282">
        <v>2152</v>
      </c>
      <c r="G62" s="278"/>
      <c r="H62" s="282">
        <f>+F62-E62</f>
        <v>2152</v>
      </c>
      <c r="I62" s="300"/>
      <c r="J62" s="300"/>
    </row>
    <row r="63" spans="1:8" s="283" customFormat="1" ht="12.75">
      <c r="A63" s="280">
        <v>4261102</v>
      </c>
      <c r="B63" s="281" t="s">
        <v>542</v>
      </c>
      <c r="C63" s="282"/>
      <c r="D63" s="282"/>
      <c r="E63" s="282">
        <v>71.72</v>
      </c>
      <c r="F63" s="282"/>
      <c r="G63" s="278">
        <f>+E63-F63</f>
        <v>71.72</v>
      </c>
      <c r="H63" s="279"/>
    </row>
    <row r="64" spans="1:8" ht="12.75">
      <c r="A64" s="276" t="s">
        <v>439</v>
      </c>
      <c r="B64" s="277" t="s">
        <v>440</v>
      </c>
      <c r="C64" s="278"/>
      <c r="D64" s="278"/>
      <c r="E64" s="278"/>
      <c r="F64" s="278">
        <v>2116.25</v>
      </c>
      <c r="G64" s="278"/>
      <c r="H64" s="282">
        <f>+F64-E64</f>
        <v>2116.25</v>
      </c>
    </row>
    <row r="65" spans="1:8" ht="12.75">
      <c r="A65" s="276" t="s">
        <v>441</v>
      </c>
      <c r="B65" s="277" t="s">
        <v>442</v>
      </c>
      <c r="C65" s="278"/>
      <c r="D65" s="278"/>
      <c r="E65" s="278">
        <v>2116.25</v>
      </c>
      <c r="F65" s="278"/>
      <c r="G65" s="278">
        <f>+E65-F65</f>
        <v>2116.25</v>
      </c>
      <c r="H65" s="279"/>
    </row>
    <row r="66" spans="1:8" ht="12.75">
      <c r="A66" s="276" t="s">
        <v>443</v>
      </c>
      <c r="B66" s="277" t="s">
        <v>444</v>
      </c>
      <c r="C66" s="278"/>
      <c r="D66" s="278">
        <v>11023.43</v>
      </c>
      <c r="E66" s="278">
        <v>2000</v>
      </c>
      <c r="F66" s="278">
        <v>255.2</v>
      </c>
      <c r="G66" s="278"/>
      <c r="H66" s="282">
        <f>D66+F66-E66</f>
        <v>9278.630000000001</v>
      </c>
    </row>
    <row r="67" spans="1:8" ht="12.75">
      <c r="A67" s="276" t="s">
        <v>445</v>
      </c>
      <c r="B67" s="277" t="s">
        <v>446</v>
      </c>
      <c r="C67" s="278"/>
      <c r="D67" s="278"/>
      <c r="E67" s="278">
        <f>7240.92</f>
        <v>7240.92</v>
      </c>
      <c r="F67" s="278"/>
      <c r="G67" s="278">
        <f>+E67-F67</f>
        <v>7240.92</v>
      </c>
      <c r="H67" s="279"/>
    </row>
    <row r="68" spans="1:8" ht="12.75">
      <c r="A68" s="276" t="s">
        <v>447</v>
      </c>
      <c r="B68" s="277" t="s">
        <v>448</v>
      </c>
      <c r="C68" s="278"/>
      <c r="D68" s="278">
        <v>10715.31</v>
      </c>
      <c r="E68" s="278">
        <v>74916.01</v>
      </c>
      <c r="F68" s="278">
        <v>85977.05</v>
      </c>
      <c r="G68" s="278"/>
      <c r="H68" s="278">
        <f>+D68+F68-E68</f>
        <v>21776.350000000006</v>
      </c>
    </row>
    <row r="69" spans="1:8" ht="12.75">
      <c r="A69" s="276" t="s">
        <v>449</v>
      </c>
      <c r="B69" s="277" t="s">
        <v>450</v>
      </c>
      <c r="C69" s="278"/>
      <c r="D69" s="278"/>
      <c r="E69" s="278">
        <v>334848.26</v>
      </c>
      <c r="F69" s="278">
        <v>334848.26</v>
      </c>
      <c r="G69" s="278"/>
      <c r="H69" s="278">
        <f aca="true" t="shared" si="1" ref="H69:H90">+D69+F69-E69</f>
        <v>0</v>
      </c>
    </row>
    <row r="70" spans="1:8" ht="12.75">
      <c r="A70" s="276" t="s">
        <v>451</v>
      </c>
      <c r="B70" s="277" t="s">
        <v>452</v>
      </c>
      <c r="C70" s="278"/>
      <c r="D70" s="278"/>
      <c r="E70" s="278">
        <v>29622.34</v>
      </c>
      <c r="F70" s="278">
        <v>29965.69</v>
      </c>
      <c r="G70" s="278"/>
      <c r="H70" s="278">
        <f t="shared" si="1"/>
        <v>343.34999999999854</v>
      </c>
    </row>
    <row r="71" spans="1:8" ht="12.75">
      <c r="A71" s="276" t="s">
        <v>453</v>
      </c>
      <c r="B71" s="277" t="s">
        <v>454</v>
      </c>
      <c r="C71" s="278"/>
      <c r="D71" s="278"/>
      <c r="E71" s="278">
        <v>40660.68</v>
      </c>
      <c r="F71" s="278">
        <v>40660.68</v>
      </c>
      <c r="G71" s="278"/>
      <c r="H71" s="278">
        <f t="shared" si="1"/>
        <v>0</v>
      </c>
    </row>
    <row r="72" spans="1:8" ht="12.75">
      <c r="A72" s="276" t="s">
        <v>455</v>
      </c>
      <c r="B72" s="277" t="s">
        <v>456</v>
      </c>
      <c r="C72" s="278"/>
      <c r="D72" s="278">
        <v>848.92</v>
      </c>
      <c r="E72" s="278">
        <v>101451.63</v>
      </c>
      <c r="F72" s="278">
        <v>103148.43</v>
      </c>
      <c r="G72" s="278"/>
      <c r="H72" s="278">
        <f t="shared" si="1"/>
        <v>2545.7199999999866</v>
      </c>
    </row>
    <row r="73" spans="1:8" ht="12.75">
      <c r="A73" s="276" t="s">
        <v>457</v>
      </c>
      <c r="B73" s="277" t="s">
        <v>458</v>
      </c>
      <c r="C73" s="278"/>
      <c r="D73" s="278">
        <v>12657.99</v>
      </c>
      <c r="E73" s="278">
        <v>28930.1</v>
      </c>
      <c r="F73" s="278">
        <v>25410.02</v>
      </c>
      <c r="G73" s="278"/>
      <c r="H73" s="278">
        <f t="shared" si="1"/>
        <v>9137.910000000003</v>
      </c>
    </row>
    <row r="74" spans="1:8" ht="12.75">
      <c r="A74" s="276" t="s">
        <v>459</v>
      </c>
      <c r="B74" s="277" t="s">
        <v>460</v>
      </c>
      <c r="C74" s="278"/>
      <c r="D74" s="278">
        <v>28420.37</v>
      </c>
      <c r="E74" s="278"/>
      <c r="F74" s="278">
        <v>13173.55</v>
      </c>
      <c r="G74" s="278"/>
      <c r="H74" s="278">
        <f t="shared" si="1"/>
        <v>41593.92</v>
      </c>
    </row>
    <row r="75" spans="1:8" ht="12.75">
      <c r="A75" s="276" t="s">
        <v>461</v>
      </c>
      <c r="B75" s="277" t="s">
        <v>462</v>
      </c>
      <c r="C75" s="278"/>
      <c r="D75" s="278">
        <v>8804.63</v>
      </c>
      <c r="E75" s="278"/>
      <c r="F75" s="278">
        <v>4081.17</v>
      </c>
      <c r="G75" s="278"/>
      <c r="H75" s="278">
        <f t="shared" si="1"/>
        <v>12885.8</v>
      </c>
    </row>
    <row r="76" spans="1:8" ht="12.75">
      <c r="A76" s="276" t="s">
        <v>463</v>
      </c>
      <c r="B76" s="277" t="s">
        <v>464</v>
      </c>
      <c r="C76" s="278"/>
      <c r="D76" s="278"/>
      <c r="E76" s="278">
        <v>15.03</v>
      </c>
      <c r="F76" s="278">
        <v>15.03</v>
      </c>
      <c r="G76" s="278"/>
      <c r="H76" s="278">
        <f t="shared" si="1"/>
        <v>0</v>
      </c>
    </row>
    <row r="77" spans="1:8" ht="12.75">
      <c r="A77" s="276" t="s">
        <v>465</v>
      </c>
      <c r="B77" s="277" t="s">
        <v>466</v>
      </c>
      <c r="C77" s="278"/>
      <c r="D77" s="278"/>
      <c r="E77" s="278">
        <v>1723.44</v>
      </c>
      <c r="F77" s="278">
        <f>+E77</f>
        <v>1723.44</v>
      </c>
      <c r="G77" s="278"/>
      <c r="H77" s="278">
        <f t="shared" si="1"/>
        <v>0</v>
      </c>
    </row>
    <row r="78" spans="1:10" s="270" customFormat="1" ht="12.75">
      <c r="A78" s="271" t="s">
        <v>469</v>
      </c>
      <c r="B78" s="272" t="s">
        <v>470</v>
      </c>
      <c r="C78" s="274"/>
      <c r="D78" s="285"/>
      <c r="E78" s="278"/>
      <c r="F78" s="278">
        <v>2544</v>
      </c>
      <c r="G78" s="273"/>
      <c r="H78" s="278">
        <f>+D78+F78-E78</f>
        <v>2544</v>
      </c>
      <c r="J78" s="275"/>
    </row>
    <row r="79" spans="1:10" s="270" customFormat="1" ht="12.75">
      <c r="A79" s="271" t="s">
        <v>467</v>
      </c>
      <c r="B79" s="272" t="s">
        <v>468</v>
      </c>
      <c r="C79" s="274"/>
      <c r="D79" s="285"/>
      <c r="E79" s="278"/>
      <c r="F79" s="278">
        <v>6888</v>
      </c>
      <c r="G79" s="273"/>
      <c r="H79" s="278">
        <f t="shared" si="1"/>
        <v>6888</v>
      </c>
      <c r="J79" s="275"/>
    </row>
    <row r="80" spans="1:10" s="270" customFormat="1" ht="12.75">
      <c r="A80" s="271" t="s">
        <v>543</v>
      </c>
      <c r="B80" s="272" t="s">
        <v>544</v>
      </c>
      <c r="C80" s="274"/>
      <c r="D80" s="285"/>
      <c r="E80" s="278"/>
      <c r="F80" s="278">
        <v>71.72</v>
      </c>
      <c r="G80" s="273"/>
      <c r="H80" s="278">
        <f>+D80+F80-E80</f>
        <v>71.72</v>
      </c>
      <c r="J80" s="275"/>
    </row>
    <row r="81" spans="1:8" ht="12.75">
      <c r="A81" s="276" t="s">
        <v>471</v>
      </c>
      <c r="B81" s="277" t="s">
        <v>472</v>
      </c>
      <c r="C81" s="278"/>
      <c r="D81" s="278"/>
      <c r="E81" s="278"/>
      <c r="F81" s="278">
        <v>4838.13</v>
      </c>
      <c r="G81" s="278"/>
      <c r="H81" s="278">
        <f t="shared" si="1"/>
        <v>4838.13</v>
      </c>
    </row>
    <row r="82" spans="1:8" ht="12.75">
      <c r="A82" s="276" t="s">
        <v>473</v>
      </c>
      <c r="B82" s="277" t="s">
        <v>474</v>
      </c>
      <c r="C82" s="278"/>
      <c r="D82" s="278"/>
      <c r="E82" s="278"/>
      <c r="F82" s="278">
        <v>10471.37</v>
      </c>
      <c r="G82" s="278"/>
      <c r="H82" s="278">
        <f t="shared" si="1"/>
        <v>10471.37</v>
      </c>
    </row>
    <row r="83" spans="1:8" ht="12.75">
      <c r="A83" s="276" t="s">
        <v>475</v>
      </c>
      <c r="B83" s="277" t="s">
        <v>476</v>
      </c>
      <c r="C83" s="278"/>
      <c r="D83" s="278"/>
      <c r="E83" s="278"/>
      <c r="F83" s="278">
        <v>2116.25</v>
      </c>
      <c r="G83" s="278"/>
      <c r="H83" s="278">
        <f t="shared" si="1"/>
        <v>2116.25</v>
      </c>
    </row>
    <row r="84" spans="1:10" ht="12.75">
      <c r="A84" s="276" t="s">
        <v>477</v>
      </c>
      <c r="B84" s="277" t="s">
        <v>478</v>
      </c>
      <c r="C84" s="278"/>
      <c r="D84" s="278"/>
      <c r="E84" s="278"/>
      <c r="F84" s="278">
        <v>4924.29</v>
      </c>
      <c r="G84" s="278"/>
      <c r="H84" s="278">
        <f t="shared" si="1"/>
        <v>4924.29</v>
      </c>
      <c r="J84" s="292"/>
    </row>
    <row r="85" spans="1:8" ht="12.75">
      <c r="A85" s="276" t="s">
        <v>479</v>
      </c>
      <c r="B85" s="277" t="s">
        <v>480</v>
      </c>
      <c r="C85" s="278"/>
      <c r="D85" s="278"/>
      <c r="E85" s="278"/>
      <c r="F85" s="278">
        <v>171615.55</v>
      </c>
      <c r="G85" s="278"/>
      <c r="H85" s="278">
        <f t="shared" si="1"/>
        <v>171615.55</v>
      </c>
    </row>
    <row r="86" spans="1:8" ht="12.75">
      <c r="A86" s="276" t="s">
        <v>481</v>
      </c>
      <c r="B86" s="277" t="s">
        <v>482</v>
      </c>
      <c r="C86" s="278"/>
      <c r="D86" s="278"/>
      <c r="E86" s="278">
        <v>1350.46</v>
      </c>
      <c r="F86" s="278">
        <v>288008.71</v>
      </c>
      <c r="G86" s="278"/>
      <c r="H86" s="278">
        <f t="shared" si="1"/>
        <v>286658.25</v>
      </c>
    </row>
    <row r="87" spans="1:8" ht="12.75">
      <c r="A87" s="276" t="s">
        <v>483</v>
      </c>
      <c r="B87" s="277" t="s">
        <v>484</v>
      </c>
      <c r="C87" s="278"/>
      <c r="D87" s="278"/>
      <c r="E87" s="278"/>
      <c r="F87" s="278">
        <f>-534+4972.67</f>
        <v>4438.67</v>
      </c>
      <c r="G87" s="278"/>
      <c r="H87" s="278">
        <f t="shared" si="1"/>
        <v>4438.67</v>
      </c>
    </row>
    <row r="88" spans="1:8" ht="12.75">
      <c r="A88" s="276" t="s">
        <v>485</v>
      </c>
      <c r="B88" s="277" t="s">
        <v>486</v>
      </c>
      <c r="C88" s="278"/>
      <c r="D88" s="278"/>
      <c r="E88" s="278"/>
      <c r="F88" s="278">
        <v>66018.01</v>
      </c>
      <c r="G88" s="278"/>
      <c r="H88" s="278">
        <f t="shared" si="1"/>
        <v>66018.01</v>
      </c>
    </row>
    <row r="89" spans="1:8" ht="12.75">
      <c r="A89" s="276" t="s">
        <v>487</v>
      </c>
      <c r="B89" s="277" t="s">
        <v>488</v>
      </c>
      <c r="C89" s="278"/>
      <c r="D89" s="278"/>
      <c r="E89" s="278"/>
      <c r="F89" s="278">
        <v>12.33</v>
      </c>
      <c r="G89" s="278"/>
      <c r="H89" s="278">
        <f t="shared" si="1"/>
        <v>12.33</v>
      </c>
    </row>
    <row r="90" spans="1:8" ht="12.75">
      <c r="A90" s="276" t="s">
        <v>489</v>
      </c>
      <c r="B90" s="277" t="s">
        <v>490</v>
      </c>
      <c r="C90" s="278"/>
      <c r="D90" s="278"/>
      <c r="E90" s="278"/>
      <c r="F90" s="278">
        <v>518.63</v>
      </c>
      <c r="G90" s="278"/>
      <c r="H90" s="278">
        <f t="shared" si="1"/>
        <v>518.63</v>
      </c>
    </row>
    <row r="91" spans="1:8" ht="12.75">
      <c r="A91" s="276" t="s">
        <v>491</v>
      </c>
      <c r="B91" s="277" t="s">
        <v>492</v>
      </c>
      <c r="C91" s="278"/>
      <c r="D91" s="278"/>
      <c r="E91" s="278">
        <v>337661.26</v>
      </c>
      <c r="F91" s="278"/>
      <c r="G91" s="278">
        <f>+C91+E91-F91</f>
        <v>337661.26</v>
      </c>
      <c r="H91" s="279"/>
    </row>
    <row r="92" spans="1:8" ht="12.75">
      <c r="A92" s="276" t="s">
        <v>493</v>
      </c>
      <c r="B92" s="277" t="s">
        <v>494</v>
      </c>
      <c r="C92" s="278"/>
      <c r="D92" s="278"/>
      <c r="E92" s="278">
        <v>103148.43</v>
      </c>
      <c r="F92" s="278"/>
      <c r="G92" s="278">
        <f aca="true" t="shared" si="2" ref="G92:G101">+C92+E92-F92</f>
        <v>103148.43</v>
      </c>
      <c r="H92" s="279"/>
    </row>
    <row r="93" spans="1:8" ht="12.75">
      <c r="A93" s="276" t="s">
        <v>495</v>
      </c>
      <c r="B93" s="277" t="s">
        <v>496</v>
      </c>
      <c r="C93" s="278"/>
      <c r="D93" s="278"/>
      <c r="E93" s="278">
        <v>19022.35</v>
      </c>
      <c r="F93" s="278">
        <v>5848.8</v>
      </c>
      <c r="G93" s="278">
        <f t="shared" si="2"/>
        <v>13173.55</v>
      </c>
      <c r="H93" s="279"/>
    </row>
    <row r="94" spans="1:8" ht="12.75">
      <c r="A94" s="276" t="s">
        <v>497</v>
      </c>
      <c r="B94" s="277" t="s">
        <v>498</v>
      </c>
      <c r="C94" s="278"/>
      <c r="D94" s="278"/>
      <c r="E94" s="278">
        <v>5893.13</v>
      </c>
      <c r="F94" s="278">
        <v>1811.96</v>
      </c>
      <c r="G94" s="278">
        <f t="shared" si="2"/>
        <v>4081.17</v>
      </c>
      <c r="H94" s="279"/>
    </row>
    <row r="95" spans="1:8" ht="12.75">
      <c r="A95" s="276" t="s">
        <v>499</v>
      </c>
      <c r="B95" s="277" t="s">
        <v>500</v>
      </c>
      <c r="C95" s="278"/>
      <c r="D95" s="278"/>
      <c r="E95" s="278">
        <v>9268.35</v>
      </c>
      <c r="F95" s="278">
        <v>1160.98</v>
      </c>
      <c r="G95" s="278">
        <f t="shared" si="2"/>
        <v>8107.370000000001</v>
      </c>
      <c r="H95" s="279"/>
    </row>
    <row r="96" spans="1:8" ht="12.75">
      <c r="A96" s="276" t="s">
        <v>501</v>
      </c>
      <c r="B96" s="277" t="s">
        <v>502</v>
      </c>
      <c r="C96" s="278"/>
      <c r="D96" s="278"/>
      <c r="E96" s="278">
        <v>1465.26</v>
      </c>
      <c r="F96" s="278">
        <v>189.48</v>
      </c>
      <c r="G96" s="278">
        <f t="shared" si="2"/>
        <v>1275.78</v>
      </c>
      <c r="H96" s="279"/>
    </row>
    <row r="97" spans="1:8" ht="12.75">
      <c r="A97" s="276" t="s">
        <v>503</v>
      </c>
      <c r="B97" s="277" t="s">
        <v>504</v>
      </c>
      <c r="C97" s="278"/>
      <c r="D97" s="278"/>
      <c r="E97" s="278">
        <v>738.77</v>
      </c>
      <c r="F97" s="278"/>
      <c r="G97" s="278">
        <f t="shared" si="2"/>
        <v>738.77</v>
      </c>
      <c r="H97" s="279"/>
    </row>
    <row r="98" spans="1:10" s="270" customFormat="1" ht="12.75">
      <c r="A98" s="271" t="s">
        <v>505</v>
      </c>
      <c r="B98" s="272" t="s">
        <v>506</v>
      </c>
      <c r="C98" s="274"/>
      <c r="D98" s="278"/>
      <c r="E98" s="278">
        <f>+F12+F14+F16+F18+F20</f>
        <v>9603.72</v>
      </c>
      <c r="F98" s="278"/>
      <c r="G98" s="278">
        <f t="shared" si="2"/>
        <v>9603.72</v>
      </c>
      <c r="H98" s="274"/>
      <c r="J98" s="275"/>
    </row>
    <row r="99" spans="1:8" ht="12.75">
      <c r="A99" s="276" t="s">
        <v>507</v>
      </c>
      <c r="B99" s="277" t="s">
        <v>508</v>
      </c>
      <c r="C99" s="278"/>
      <c r="D99" s="278"/>
      <c r="E99" s="278">
        <v>671</v>
      </c>
      <c r="F99" s="278"/>
      <c r="G99" s="278">
        <f t="shared" si="2"/>
        <v>671</v>
      </c>
      <c r="H99" s="279"/>
    </row>
    <row r="100" spans="1:8" ht="12.75">
      <c r="A100" s="276" t="s">
        <v>509</v>
      </c>
      <c r="B100" s="277" t="s">
        <v>510</v>
      </c>
      <c r="C100" s="278"/>
      <c r="D100" s="278"/>
      <c r="E100" s="278">
        <v>77609.65</v>
      </c>
      <c r="F100" s="278"/>
      <c r="G100" s="278">
        <f t="shared" si="2"/>
        <v>77609.65</v>
      </c>
      <c r="H100" s="279"/>
    </row>
    <row r="101" spans="1:8" ht="12.75">
      <c r="A101" s="276" t="s">
        <v>511</v>
      </c>
      <c r="B101" s="277" t="s">
        <v>512</v>
      </c>
      <c r="C101" s="278"/>
      <c r="D101" s="278"/>
      <c r="E101" s="278">
        <f>5860.94-534+5064.41</f>
        <v>10391.349999999999</v>
      </c>
      <c r="F101" s="278"/>
      <c r="G101" s="278">
        <f t="shared" si="2"/>
        <v>10391.349999999999</v>
      </c>
      <c r="H101" s="279"/>
    </row>
    <row r="102" spans="1:8" ht="12.75">
      <c r="A102" s="286" t="s">
        <v>513</v>
      </c>
      <c r="B102" s="287"/>
      <c r="C102" s="288"/>
      <c r="D102" s="288"/>
      <c r="E102" s="288"/>
      <c r="F102" s="288"/>
      <c r="G102" s="288"/>
      <c r="H102" s="289"/>
    </row>
    <row r="103" spans="1:7" ht="12.75">
      <c r="A103" s="290" t="s">
        <v>513</v>
      </c>
      <c r="B103" s="291" t="s">
        <v>514</v>
      </c>
      <c r="C103" s="292"/>
      <c r="D103" s="292"/>
      <c r="E103" s="292"/>
      <c r="F103" s="292"/>
      <c r="G103" s="292"/>
    </row>
    <row r="104" spans="1:8" ht="12.75">
      <c r="A104" s="290" t="s">
        <v>513</v>
      </c>
      <c r="B104" s="291" t="s">
        <v>515</v>
      </c>
      <c r="C104" s="292">
        <f>+SUM(C9:C101)</f>
        <v>365870.3899999999</v>
      </c>
      <c r="D104" s="292">
        <f>SUM(D9:D103)</f>
        <v>365870.38999999996</v>
      </c>
      <c r="E104" s="292"/>
      <c r="F104" s="292"/>
      <c r="G104" s="292">
        <f>SUM(G9:G103)</f>
        <v>1424413.17</v>
      </c>
      <c r="H104" s="292">
        <f>SUM(H9:H103)</f>
        <v>1424413.17</v>
      </c>
    </row>
    <row r="105" spans="1:7" ht="12.75">
      <c r="A105" s="290" t="s">
        <v>513</v>
      </c>
      <c r="B105" s="291" t="s">
        <v>516</v>
      </c>
      <c r="C105" s="292"/>
      <c r="D105" s="292"/>
      <c r="E105" s="292">
        <f>SUM(E9:E101)</f>
        <v>3898485.9199999995</v>
      </c>
      <c r="F105" s="292">
        <f>SUM(F9:F101)</f>
        <v>3898485.9199999995</v>
      </c>
      <c r="G105" s="292"/>
    </row>
    <row r="106" spans="1:11" ht="12.75">
      <c r="A106" s="290" t="s">
        <v>513</v>
      </c>
      <c r="B106" s="291"/>
      <c r="C106" s="292"/>
      <c r="D106" s="292"/>
      <c r="E106" s="292"/>
      <c r="F106" s="292"/>
      <c r="G106" s="292"/>
      <c r="H106" s="292"/>
      <c r="K106" s="292"/>
    </row>
    <row r="107" spans="2:8" s="293" customFormat="1" ht="16.5" customHeight="1">
      <c r="B107" s="293" t="s">
        <v>517</v>
      </c>
      <c r="F107" s="303" t="s">
        <v>310</v>
      </c>
      <c r="G107" s="303"/>
      <c r="H107" s="303"/>
    </row>
  </sheetData>
  <sheetProtection/>
  <mergeCells count="5">
    <mergeCell ref="C7:D7"/>
    <mergeCell ref="E7:F7"/>
    <mergeCell ref="G7:H7"/>
    <mergeCell ref="F107:H107"/>
    <mergeCell ref="A6:B6"/>
  </mergeCells>
  <printOptions/>
  <pageMargins left="0.62" right="0.35433070866141736" top="0.58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35"/>
  <sheetViews>
    <sheetView tabSelected="1" zoomScalePageLayoutView="0" workbookViewId="0" topLeftCell="C8">
      <selection activeCell="G46" sqref="G46"/>
    </sheetView>
  </sheetViews>
  <sheetFormatPr defaultColWidth="9.140625" defaultRowHeight="12.75"/>
  <cols>
    <col min="1" max="1" width="5.421875" style="155" customWidth="1"/>
    <col min="2" max="2" width="13.421875" style="155" customWidth="1"/>
    <col min="3" max="3" width="45.28125" style="155" customWidth="1"/>
    <col min="4" max="4" width="15.00390625" style="155" customWidth="1"/>
    <col min="5" max="5" width="12.421875" style="155" customWidth="1"/>
    <col min="6" max="6" width="35.57421875" style="155" customWidth="1"/>
    <col min="7" max="7" width="26.57421875" style="156" customWidth="1"/>
    <col min="8" max="8" width="11.421875" style="156" customWidth="1"/>
    <col min="9" max="9" width="12.7109375" style="156" customWidth="1"/>
    <col min="10" max="10" width="8.140625" style="155" customWidth="1"/>
    <col min="11" max="11" width="12.00390625" style="155" customWidth="1"/>
    <col min="12" max="16384" width="9.140625" style="155" customWidth="1"/>
  </cols>
  <sheetData>
    <row r="1" spans="7:8" ht="12.75">
      <c r="G1" s="1" t="s">
        <v>274</v>
      </c>
      <c r="H1" s="1"/>
    </row>
    <row r="2" spans="7:8" ht="12.75">
      <c r="G2" s="1" t="s">
        <v>275</v>
      </c>
      <c r="H2" s="1"/>
    </row>
    <row r="3" spans="7:8" ht="12.75">
      <c r="G3" s="1" t="s">
        <v>276</v>
      </c>
      <c r="H3" s="1"/>
    </row>
    <row r="4" spans="7:8" ht="12.75">
      <c r="G4" s="1" t="s">
        <v>277</v>
      </c>
      <c r="H4" s="1"/>
    </row>
    <row r="5" spans="7:8" ht="12.75">
      <c r="G5" s="1" t="s">
        <v>278</v>
      </c>
      <c r="H5" s="1"/>
    </row>
    <row r="6" spans="2:5" ht="15.75">
      <c r="B6" s="310" t="str">
        <f>+pazyma_priedas!F2</f>
        <v>KLAIPĖDOS LOPŠELIS-DARŽELIS "OBELĖLĖ"</v>
      </c>
      <c r="C6" s="310"/>
      <c r="D6" s="310"/>
      <c r="E6" s="310"/>
    </row>
    <row r="7" spans="2:9" ht="12.75" customHeight="1">
      <c r="B7" s="311" t="s">
        <v>279</v>
      </c>
      <c r="C7" s="311"/>
      <c r="D7" s="311"/>
      <c r="E7" s="311"/>
      <c r="G7" s="157"/>
      <c r="H7" s="157"/>
      <c r="I7" s="157"/>
    </row>
    <row r="8" spans="2:9" ht="12.75" customHeight="1">
      <c r="B8" s="158" t="s">
        <v>313</v>
      </c>
      <c r="D8" s="159"/>
      <c r="E8" s="160"/>
      <c r="G8" s="157"/>
      <c r="H8" s="157"/>
      <c r="I8" s="157"/>
    </row>
    <row r="9" spans="7:9" ht="12.75" customHeight="1">
      <c r="G9" s="161"/>
      <c r="H9" s="161"/>
      <c r="I9" s="161"/>
    </row>
    <row r="10" spans="1:9" ht="14.25">
      <c r="A10" s="312" t="s">
        <v>280</v>
      </c>
      <c r="B10" s="312"/>
      <c r="C10" s="312"/>
      <c r="D10" s="312"/>
      <c r="E10" s="312"/>
      <c r="F10" s="312"/>
      <c r="G10" s="312"/>
      <c r="H10" s="2"/>
      <c r="I10" s="162"/>
    </row>
    <row r="11" spans="2:9" ht="9" customHeight="1">
      <c r="B11" s="2"/>
      <c r="C11" s="2"/>
      <c r="D11" s="2"/>
      <c r="E11" s="2"/>
      <c r="F11" s="2"/>
      <c r="G11" s="160"/>
      <c r="H11" s="160"/>
      <c r="I11" s="160"/>
    </row>
    <row r="12" spans="2:6" ht="12.75">
      <c r="B12" s="161"/>
      <c r="C12" s="161"/>
      <c r="D12" s="313">
        <v>41474</v>
      </c>
      <c r="E12" s="313"/>
      <c r="F12" s="161"/>
    </row>
    <row r="13" spans="1:6" ht="12.75">
      <c r="A13" s="163"/>
      <c r="B13" s="163"/>
      <c r="C13" s="163"/>
      <c r="D13" s="314" t="s">
        <v>168</v>
      </c>
      <c r="E13" s="314"/>
      <c r="F13" s="163"/>
    </row>
    <row r="14" spans="2:8" ht="9.75" customHeight="1">
      <c r="B14" s="164"/>
      <c r="C14" s="164"/>
      <c r="D14" s="164"/>
      <c r="E14" s="164"/>
      <c r="F14" s="164"/>
      <c r="G14" s="165"/>
      <c r="H14" s="165"/>
    </row>
    <row r="15" spans="1:6" ht="12.75">
      <c r="A15" s="315" t="s">
        <v>281</v>
      </c>
      <c r="B15" s="315"/>
      <c r="C15" s="316" t="s">
        <v>519</v>
      </c>
      <c r="D15" s="316"/>
      <c r="E15" s="316"/>
      <c r="F15" s="316"/>
    </row>
    <row r="17" spans="1:9" s="249" customFormat="1" ht="49.5" customHeight="1">
      <c r="A17" s="245" t="s">
        <v>35</v>
      </c>
      <c r="B17" s="250" t="s">
        <v>282</v>
      </c>
      <c r="C17" s="250" t="s">
        <v>283</v>
      </c>
      <c r="D17" s="246" t="s">
        <v>284</v>
      </c>
      <c r="E17" s="250" t="s">
        <v>285</v>
      </c>
      <c r="F17" s="308" t="s">
        <v>286</v>
      </c>
      <c r="G17" s="309"/>
      <c r="H17" s="247"/>
      <c r="I17" s="248"/>
    </row>
    <row r="18" spans="1:12" ht="18" customHeight="1">
      <c r="A18" s="166">
        <v>1</v>
      </c>
      <c r="B18" s="294">
        <v>141</v>
      </c>
      <c r="C18" s="235" t="s">
        <v>287</v>
      </c>
      <c r="D18" s="236">
        <v>3720.93</v>
      </c>
      <c r="E18" s="166"/>
      <c r="F18" s="305" t="s">
        <v>288</v>
      </c>
      <c r="G18" s="306"/>
      <c r="H18" s="165"/>
      <c r="I18" s="168">
        <f>+D18+D20</f>
        <v>4838.13</v>
      </c>
      <c r="J18" s="155" t="s">
        <v>324</v>
      </c>
      <c r="K18" s="233">
        <f>+D21+D22</f>
        <v>291812.08</v>
      </c>
      <c r="L18" s="155" t="s">
        <v>520</v>
      </c>
    </row>
    <row r="19" spans="1:12" ht="18" customHeight="1">
      <c r="A19" s="167">
        <v>2</v>
      </c>
      <c r="B19" s="295">
        <v>141</v>
      </c>
      <c r="C19" s="235" t="s">
        <v>287</v>
      </c>
      <c r="D19" s="236">
        <v>161468.77</v>
      </c>
      <c r="E19" s="167"/>
      <c r="F19" s="305" t="s">
        <v>289</v>
      </c>
      <c r="G19" s="306"/>
      <c r="H19" s="165"/>
      <c r="I19" s="168">
        <f>+D19</f>
        <v>161468.77</v>
      </c>
      <c r="J19" s="233" t="s">
        <v>325</v>
      </c>
      <c r="K19" s="233">
        <f>+D18+D19</f>
        <v>165189.69999999998</v>
      </c>
      <c r="L19" s="155" t="s">
        <v>521</v>
      </c>
    </row>
    <row r="20" spans="1:12" ht="18" customHeight="1">
      <c r="A20" s="167">
        <v>3</v>
      </c>
      <c r="B20" s="295">
        <v>14501</v>
      </c>
      <c r="C20" s="235" t="s">
        <v>287</v>
      </c>
      <c r="D20" s="236">
        <v>1117.2</v>
      </c>
      <c r="E20" s="167"/>
      <c r="F20" s="305" t="s">
        <v>316</v>
      </c>
      <c r="G20" s="306"/>
      <c r="H20" s="165"/>
      <c r="I20" s="168">
        <f>+D21</f>
        <v>10471.37</v>
      </c>
      <c r="J20" s="233" t="s">
        <v>326</v>
      </c>
      <c r="K20" s="233">
        <f>+D20</f>
        <v>1117.2</v>
      </c>
      <c r="L20" s="155" t="s">
        <v>522</v>
      </c>
    </row>
    <row r="21" spans="1:12" ht="18" customHeight="1">
      <c r="A21" s="167">
        <v>4</v>
      </c>
      <c r="B21" s="294">
        <v>151</v>
      </c>
      <c r="C21" s="235" t="s">
        <v>287</v>
      </c>
      <c r="D21" s="236">
        <v>10471.37</v>
      </c>
      <c r="E21" s="166"/>
      <c r="F21" s="305" t="s">
        <v>290</v>
      </c>
      <c r="G21" s="306"/>
      <c r="H21" s="165"/>
      <c r="I21" s="168">
        <f>+D22+D28</f>
        <v>281686.31</v>
      </c>
      <c r="J21" s="233" t="s">
        <v>327</v>
      </c>
      <c r="K21" s="233">
        <f>+D28</f>
        <v>345.6</v>
      </c>
      <c r="L21" s="155" t="s">
        <v>523</v>
      </c>
    </row>
    <row r="22" spans="1:10" ht="18" customHeight="1">
      <c r="A22" s="167">
        <v>5</v>
      </c>
      <c r="B22" s="294">
        <v>151</v>
      </c>
      <c r="C22" s="235" t="s">
        <v>287</v>
      </c>
      <c r="D22" s="236">
        <v>281340.71</v>
      </c>
      <c r="E22" s="166"/>
      <c r="F22" s="305" t="s">
        <v>291</v>
      </c>
      <c r="G22" s="306"/>
      <c r="H22" s="165"/>
      <c r="I22" s="168">
        <f>+D29</f>
        <v>255.2</v>
      </c>
      <c r="J22" s="233" t="s">
        <v>528</v>
      </c>
    </row>
    <row r="23" spans="1:10" ht="18" customHeight="1" hidden="1">
      <c r="A23" s="167">
        <v>6</v>
      </c>
      <c r="B23" s="294">
        <v>151</v>
      </c>
      <c r="C23" s="235" t="s">
        <v>318</v>
      </c>
      <c r="D23" s="236"/>
      <c r="E23" s="166"/>
      <c r="F23" s="305" t="s">
        <v>317</v>
      </c>
      <c r="G23" s="306"/>
      <c r="H23" s="165"/>
      <c r="I23" s="168"/>
      <c r="J23" s="233" t="s">
        <v>528</v>
      </c>
    </row>
    <row r="24" spans="1:10" ht="18" customHeight="1" hidden="1">
      <c r="A24" s="167">
        <v>7</v>
      </c>
      <c r="B24" s="294">
        <v>151</v>
      </c>
      <c r="C24" s="235" t="s">
        <v>319</v>
      </c>
      <c r="D24" s="236"/>
      <c r="E24" s="166"/>
      <c r="F24" s="305" t="s">
        <v>317</v>
      </c>
      <c r="G24" s="306"/>
      <c r="H24" s="165"/>
      <c r="I24" s="168"/>
      <c r="J24" s="233" t="s">
        <v>528</v>
      </c>
    </row>
    <row r="25" spans="1:10" ht="18" customHeight="1" hidden="1">
      <c r="A25" s="167">
        <v>8</v>
      </c>
      <c r="B25" s="294">
        <v>151</v>
      </c>
      <c r="C25" s="235" t="s">
        <v>320</v>
      </c>
      <c r="D25" s="236"/>
      <c r="E25" s="166"/>
      <c r="F25" s="305" t="s">
        <v>317</v>
      </c>
      <c r="G25" s="306"/>
      <c r="H25" s="165"/>
      <c r="I25" s="168"/>
      <c r="J25" s="233" t="s">
        <v>528</v>
      </c>
    </row>
    <row r="26" spans="1:10" ht="18" customHeight="1" hidden="1">
      <c r="A26" s="167">
        <v>9</v>
      </c>
      <c r="B26" s="294">
        <v>151</v>
      </c>
      <c r="C26" s="235" t="s">
        <v>321</v>
      </c>
      <c r="D26" s="236"/>
      <c r="E26" s="166"/>
      <c r="F26" s="305" t="s">
        <v>317</v>
      </c>
      <c r="G26" s="306"/>
      <c r="H26" s="165"/>
      <c r="I26" s="168"/>
      <c r="J26" s="233" t="s">
        <v>528</v>
      </c>
    </row>
    <row r="27" spans="1:10" ht="18" customHeight="1" hidden="1">
      <c r="A27" s="167">
        <v>10</v>
      </c>
      <c r="B27" s="294">
        <v>151</v>
      </c>
      <c r="C27" s="235" t="s">
        <v>322</v>
      </c>
      <c r="D27" s="236"/>
      <c r="E27" s="166"/>
      <c r="F27" s="305" t="s">
        <v>317</v>
      </c>
      <c r="G27" s="306"/>
      <c r="H27" s="165"/>
      <c r="I27" s="168"/>
      <c r="J27" s="233" t="s">
        <v>528</v>
      </c>
    </row>
    <row r="28" spans="1:10" ht="18" customHeight="1">
      <c r="A28" s="167">
        <v>6</v>
      </c>
      <c r="B28" s="294">
        <v>151</v>
      </c>
      <c r="C28" s="235" t="s">
        <v>287</v>
      </c>
      <c r="D28" s="236">
        <v>345.6</v>
      </c>
      <c r="E28" s="166"/>
      <c r="F28" s="305" t="s">
        <v>315</v>
      </c>
      <c r="G28" s="306"/>
      <c r="H28" s="165"/>
      <c r="I28" s="168">
        <f>+D30</f>
        <v>2268.25</v>
      </c>
      <c r="J28" s="233" t="s">
        <v>529</v>
      </c>
    </row>
    <row r="29" spans="1:10" ht="18" customHeight="1">
      <c r="A29" s="167">
        <v>7</v>
      </c>
      <c r="B29" s="234" t="s">
        <v>524</v>
      </c>
      <c r="C29" s="235" t="s">
        <v>525</v>
      </c>
      <c r="D29" s="236">
        <v>255.2</v>
      </c>
      <c r="E29" s="166"/>
      <c r="F29" s="305" t="s">
        <v>526</v>
      </c>
      <c r="G29" s="306"/>
      <c r="H29" s="165"/>
      <c r="J29" s="233"/>
    </row>
    <row r="30" spans="1:11" ht="18" customHeight="1">
      <c r="A30" s="167">
        <v>8</v>
      </c>
      <c r="B30" s="234" t="s">
        <v>524</v>
      </c>
      <c r="C30" s="235" t="s">
        <v>525</v>
      </c>
      <c r="D30" s="236">
        <v>2268.25</v>
      </c>
      <c r="E30" s="166"/>
      <c r="F30" s="305" t="s">
        <v>537</v>
      </c>
      <c r="G30" s="306"/>
      <c r="H30" s="165"/>
      <c r="J30" s="233"/>
      <c r="K30" s="242"/>
    </row>
    <row r="31" spans="1:9" ht="12.75">
      <c r="A31" s="167"/>
      <c r="B31" s="234"/>
      <c r="C31" s="234" t="s">
        <v>546</v>
      </c>
      <c r="D31" s="380">
        <v>460988.03</v>
      </c>
      <c r="E31" s="166"/>
      <c r="F31" s="307"/>
      <c r="G31" s="307"/>
      <c r="H31" s="159"/>
      <c r="I31" s="168"/>
    </row>
    <row r="32" spans="9:12" ht="13.5" customHeight="1">
      <c r="I32" s="296">
        <f>+D18+D19+D20</f>
        <v>166306.9</v>
      </c>
      <c r="J32" s="155" t="s">
        <v>323</v>
      </c>
      <c r="K32" s="155">
        <f>+'AR.20fin.sumos'!D14</f>
        <v>166307</v>
      </c>
      <c r="L32" s="297">
        <f>+I32-K32</f>
        <v>-0.10000000000582077</v>
      </c>
    </row>
    <row r="33" spans="2:13" ht="12.75">
      <c r="B33" s="155" t="s">
        <v>292</v>
      </c>
      <c r="C33" s="158"/>
      <c r="D33" s="169"/>
      <c r="E33" s="158"/>
      <c r="F33" s="170" t="s">
        <v>310</v>
      </c>
      <c r="I33" s="296">
        <f>+D21+D22+D28</f>
        <v>292157.68</v>
      </c>
      <c r="J33" s="155" t="s">
        <v>308</v>
      </c>
      <c r="K33" s="155">
        <f>+'AR.20fin.sumos'!D17</f>
        <v>292158</v>
      </c>
      <c r="L33" s="297">
        <f>+I33-K33</f>
        <v>-0.3200000000069849</v>
      </c>
      <c r="M33" s="233"/>
    </row>
    <row r="34" spans="2:12" s="171" customFormat="1" ht="12.75">
      <c r="B34" s="172"/>
      <c r="C34" s="172"/>
      <c r="D34" s="173" t="s">
        <v>293</v>
      </c>
      <c r="F34" s="173" t="s">
        <v>220</v>
      </c>
      <c r="G34" s="174"/>
      <c r="H34" s="174"/>
      <c r="I34" s="168"/>
      <c r="J34" s="155" t="s">
        <v>530</v>
      </c>
      <c r="K34" s="155">
        <f>+'AR.20fin.sumos'!D20</f>
        <v>0</v>
      </c>
      <c r="L34" s="297">
        <f>+I34-K34</f>
        <v>0</v>
      </c>
    </row>
    <row r="35" spans="9:12" ht="12.75">
      <c r="I35" s="296">
        <f>D30+D29</f>
        <v>2523.45</v>
      </c>
      <c r="J35" s="155" t="s">
        <v>527</v>
      </c>
      <c r="K35" s="155">
        <f>+'AR.20fin.sumos'!D23</f>
        <v>2523</v>
      </c>
      <c r="L35" s="297">
        <f>+I35-K35</f>
        <v>0.4499999999998181</v>
      </c>
    </row>
  </sheetData>
  <sheetProtection/>
  <mergeCells count="22">
    <mergeCell ref="B6:E6"/>
    <mergeCell ref="B7:E7"/>
    <mergeCell ref="A10:G10"/>
    <mergeCell ref="D12:E12"/>
    <mergeCell ref="D13:E13"/>
    <mergeCell ref="F26:G26"/>
    <mergeCell ref="A15:B15"/>
    <mergeCell ref="C15:F15"/>
    <mergeCell ref="F17:G17"/>
    <mergeCell ref="F18:G18"/>
    <mergeCell ref="F19:G19"/>
    <mergeCell ref="F21:G21"/>
    <mergeCell ref="F22:G22"/>
    <mergeCell ref="F25:G25"/>
    <mergeCell ref="F28:G28"/>
    <mergeCell ref="F24:G24"/>
    <mergeCell ref="F20:G20"/>
    <mergeCell ref="F23:G23"/>
    <mergeCell ref="F31:G31"/>
    <mergeCell ref="F29:G29"/>
    <mergeCell ref="F30:G30"/>
    <mergeCell ref="F27:G27"/>
  </mergeCells>
  <printOptions/>
  <pageMargins left="0.46" right="0.2362204724409449" top="0.3937007874015748" bottom="0.2362204724409449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67"/>
  <sheetViews>
    <sheetView showGridLines="0" zoomScale="85" zoomScaleNormal="85" zoomScalePageLayoutView="0" workbookViewId="0" topLeftCell="A7">
      <selection activeCell="H29" sqref="H29"/>
    </sheetView>
  </sheetViews>
  <sheetFormatPr defaultColWidth="9.140625" defaultRowHeight="12.75"/>
  <cols>
    <col min="1" max="1" width="5.8515625" style="151" customWidth="1"/>
    <col min="2" max="2" width="24.57421875" style="151" customWidth="1"/>
    <col min="3" max="3" width="11.140625" style="151" customWidth="1"/>
    <col min="4" max="4" width="10.140625" style="151" customWidth="1"/>
    <col min="5" max="5" width="9.8515625" style="151" customWidth="1"/>
    <col min="6" max="10" width="10.7109375" style="151" customWidth="1"/>
    <col min="11" max="12" width="9.57421875" style="151" customWidth="1"/>
    <col min="13" max="13" width="10.7109375" style="151" customWidth="1"/>
    <col min="14" max="15" width="9.7109375" style="151" customWidth="1"/>
    <col min="16" max="16384" width="9.140625" style="151" customWidth="1"/>
  </cols>
  <sheetData>
    <row r="1" spans="13:14" ht="12.75">
      <c r="M1" s="175" t="s">
        <v>274</v>
      </c>
      <c r="N1" s="176"/>
    </row>
    <row r="2" spans="1:15" ht="15.75">
      <c r="A2" s="177"/>
      <c r="B2" s="178"/>
      <c r="C2" s="177"/>
      <c r="D2" s="177"/>
      <c r="E2" s="177"/>
      <c r="F2" s="323" t="s">
        <v>312</v>
      </c>
      <c r="G2" s="323"/>
      <c r="H2" s="323"/>
      <c r="I2" s="323"/>
      <c r="J2" s="323"/>
      <c r="K2" s="179"/>
      <c r="L2" s="179"/>
      <c r="M2" s="175" t="s">
        <v>275</v>
      </c>
      <c r="N2" s="176"/>
      <c r="O2" s="179"/>
    </row>
    <row r="3" spans="2:15" ht="12.75" customHeight="1">
      <c r="B3" s="177"/>
      <c r="F3" s="324" t="s">
        <v>294</v>
      </c>
      <c r="G3" s="324"/>
      <c r="H3" s="324"/>
      <c r="I3" s="324"/>
      <c r="J3" s="324"/>
      <c r="K3" s="177"/>
      <c r="L3" s="177"/>
      <c r="M3" s="175" t="s">
        <v>276</v>
      </c>
      <c r="N3" s="176"/>
      <c r="O3" s="177"/>
    </row>
    <row r="4" spans="1:15" ht="12.75">
      <c r="A4" s="177"/>
      <c r="B4" s="178"/>
      <c r="C4" s="177"/>
      <c r="D4" s="179"/>
      <c r="E4" s="179"/>
      <c r="F4" s="322" t="s">
        <v>535</v>
      </c>
      <c r="G4" s="322"/>
      <c r="H4" s="322"/>
      <c r="I4" s="322"/>
      <c r="J4" s="322"/>
      <c r="K4" s="179"/>
      <c r="L4" s="179"/>
      <c r="M4" s="175" t="s">
        <v>277</v>
      </c>
      <c r="N4" s="176"/>
      <c r="O4" s="179"/>
    </row>
    <row r="5" spans="2:15" ht="12.75" customHeight="1">
      <c r="B5" s="180"/>
      <c r="G5" s="325" t="s">
        <v>295</v>
      </c>
      <c r="H5" s="325"/>
      <c r="I5" s="325"/>
      <c r="J5" s="180"/>
      <c r="K5" s="180"/>
      <c r="L5" s="180"/>
      <c r="M5" s="175" t="s">
        <v>278</v>
      </c>
      <c r="N5" s="176"/>
      <c r="O5" s="180"/>
    </row>
    <row r="6" spans="1:15" ht="12.7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</row>
    <row r="7" spans="1:15" ht="12.75">
      <c r="A7" s="326"/>
      <c r="B7" s="326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</row>
    <row r="8" spans="1:15" ht="12.75">
      <c r="A8" s="318" t="s">
        <v>296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</row>
    <row r="9" spans="1:15" ht="12.75">
      <c r="A9" s="318" t="s">
        <v>531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</row>
    <row r="10" spans="1:15" ht="12.75">
      <c r="A10" s="181"/>
      <c r="B10" s="181"/>
      <c r="C10" s="182"/>
      <c r="D10" s="182"/>
      <c r="E10" s="182"/>
      <c r="F10" s="182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ht="12.75">
      <c r="A11" s="183"/>
      <c r="B11" s="177"/>
      <c r="C11" s="177"/>
      <c r="D11" s="177"/>
      <c r="E11" s="177"/>
      <c r="F11" s="177"/>
      <c r="G11" s="319">
        <v>41474</v>
      </c>
      <c r="H11" s="319"/>
      <c r="I11" s="179"/>
      <c r="J11" s="177"/>
      <c r="K11" s="177"/>
      <c r="L11" s="177"/>
      <c r="M11" s="177"/>
      <c r="N11" s="177"/>
      <c r="O11" s="177"/>
    </row>
    <row r="12" spans="1:15" ht="12.75">
      <c r="A12" s="320" t="s">
        <v>168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</row>
    <row r="13" spans="1:15" ht="13.5" thickBot="1">
      <c r="A13" s="184" t="s">
        <v>169</v>
      </c>
      <c r="C13" s="321"/>
      <c r="D13" s="321"/>
      <c r="E13" s="185"/>
      <c r="F13" s="185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15" ht="140.25" customHeight="1">
      <c r="A14" s="186"/>
      <c r="B14" s="187"/>
      <c r="C14" s="188"/>
      <c r="D14" s="189" t="s">
        <v>69</v>
      </c>
      <c r="E14" s="190" t="s">
        <v>248</v>
      </c>
      <c r="F14" s="191" t="s">
        <v>297</v>
      </c>
      <c r="G14" s="190" t="s">
        <v>298</v>
      </c>
      <c r="H14" s="192" t="s">
        <v>299</v>
      </c>
      <c r="I14" s="192" t="s">
        <v>300</v>
      </c>
      <c r="J14" s="192" t="s">
        <v>301</v>
      </c>
      <c r="K14" s="192" t="s">
        <v>302</v>
      </c>
      <c r="L14" s="191" t="s">
        <v>303</v>
      </c>
      <c r="M14" s="191" t="s">
        <v>304</v>
      </c>
      <c r="N14" s="190" t="s">
        <v>305</v>
      </c>
      <c r="O14" s="193" t="s">
        <v>306</v>
      </c>
    </row>
    <row r="15" spans="1:15" ht="18" customHeight="1">
      <c r="A15" s="194" t="s">
        <v>63</v>
      </c>
      <c r="B15" s="195" t="s">
        <v>162</v>
      </c>
      <c r="C15" s="196" t="s">
        <v>245</v>
      </c>
      <c r="D15" s="197" t="s">
        <v>245</v>
      </c>
      <c r="E15" s="198" t="s">
        <v>245</v>
      </c>
      <c r="F15" s="199" t="s">
        <v>245</v>
      </c>
      <c r="G15" s="198" t="s">
        <v>245</v>
      </c>
      <c r="H15" s="200" t="s">
        <v>245</v>
      </c>
      <c r="I15" s="200" t="s">
        <v>245</v>
      </c>
      <c r="J15" s="200" t="s">
        <v>245</v>
      </c>
      <c r="K15" s="200" t="s">
        <v>245</v>
      </c>
      <c r="L15" s="199" t="s">
        <v>245</v>
      </c>
      <c r="M15" s="199" t="s">
        <v>245</v>
      </c>
      <c r="N15" s="198" t="s">
        <v>245</v>
      </c>
      <c r="O15" s="201" t="s">
        <v>245</v>
      </c>
    </row>
    <row r="16" spans="1:15" ht="39" customHeight="1">
      <c r="A16" s="202" t="s">
        <v>55</v>
      </c>
      <c r="B16" s="203" t="s">
        <v>201</v>
      </c>
      <c r="C16" s="204">
        <f>SUM(C17:C20)</f>
        <v>61494</v>
      </c>
      <c r="D16" s="204">
        <f aca="true" t="shared" si="0" ref="D16:O16">SUM(D17:D20)</f>
        <v>0</v>
      </c>
      <c r="E16" s="205">
        <f t="shared" si="0"/>
        <v>0</v>
      </c>
      <c r="F16" s="206">
        <f t="shared" si="0"/>
        <v>4609</v>
      </c>
      <c r="G16" s="205">
        <f t="shared" si="0"/>
        <v>2009</v>
      </c>
      <c r="H16" s="207">
        <f t="shared" si="0"/>
        <v>396</v>
      </c>
      <c r="I16" s="207">
        <f t="shared" si="0"/>
        <v>18505</v>
      </c>
      <c r="J16" s="207">
        <f t="shared" si="0"/>
        <v>35975</v>
      </c>
      <c r="K16" s="207">
        <f t="shared" si="0"/>
        <v>0</v>
      </c>
      <c r="L16" s="206">
        <f>SUM(L17:L20)</f>
        <v>0</v>
      </c>
      <c r="M16" s="206">
        <f t="shared" si="0"/>
        <v>0</v>
      </c>
      <c r="N16" s="205">
        <f t="shared" si="0"/>
        <v>0</v>
      </c>
      <c r="O16" s="208">
        <f t="shared" si="0"/>
        <v>0</v>
      </c>
    </row>
    <row r="17" spans="1:15" ht="39" customHeight="1">
      <c r="A17" s="209" t="s">
        <v>273</v>
      </c>
      <c r="B17" s="210" t="s">
        <v>69</v>
      </c>
      <c r="C17" s="211">
        <f>SUM(D17:O17)</f>
        <v>0</v>
      </c>
      <c r="D17" s="212"/>
      <c r="E17" s="213" t="s">
        <v>245</v>
      </c>
      <c r="F17" s="214" t="s">
        <v>245</v>
      </c>
      <c r="G17" s="213" t="s">
        <v>245</v>
      </c>
      <c r="H17" s="215" t="s">
        <v>245</v>
      </c>
      <c r="I17" s="215" t="s">
        <v>245</v>
      </c>
      <c r="J17" s="215" t="s">
        <v>245</v>
      </c>
      <c r="K17" s="215" t="s">
        <v>245</v>
      </c>
      <c r="L17" s="214" t="s">
        <v>245</v>
      </c>
      <c r="M17" s="214" t="s">
        <v>245</v>
      </c>
      <c r="N17" s="194" t="s">
        <v>245</v>
      </c>
      <c r="O17" s="216" t="s">
        <v>245</v>
      </c>
    </row>
    <row r="18" spans="1:15" ht="39" customHeight="1">
      <c r="A18" s="213" t="s">
        <v>59</v>
      </c>
      <c r="B18" s="217" t="s">
        <v>203</v>
      </c>
      <c r="C18" s="211">
        <f>SUM(D18:O18)</f>
        <v>4609</v>
      </c>
      <c r="D18" s="209" t="s">
        <v>245</v>
      </c>
      <c r="E18" s="218"/>
      <c r="F18" s="219">
        <v>4609</v>
      </c>
      <c r="G18" s="213" t="s">
        <v>245</v>
      </c>
      <c r="H18" s="215" t="s">
        <v>245</v>
      </c>
      <c r="I18" s="215" t="s">
        <v>245</v>
      </c>
      <c r="J18" s="215" t="s">
        <v>245</v>
      </c>
      <c r="K18" s="215" t="s">
        <v>245</v>
      </c>
      <c r="L18" s="214" t="s">
        <v>245</v>
      </c>
      <c r="M18" s="214" t="s">
        <v>245</v>
      </c>
      <c r="N18" s="198" t="s">
        <v>245</v>
      </c>
      <c r="O18" s="201" t="s">
        <v>245</v>
      </c>
    </row>
    <row r="19" spans="1:15" ht="39" customHeight="1">
      <c r="A19" s="213" t="s">
        <v>60</v>
      </c>
      <c r="B19" s="210" t="s">
        <v>204</v>
      </c>
      <c r="C19" s="211">
        <f>SUM(D19:O19)</f>
        <v>56885</v>
      </c>
      <c r="D19" s="209" t="s">
        <v>245</v>
      </c>
      <c r="E19" s="213" t="s">
        <v>245</v>
      </c>
      <c r="F19" s="214" t="s">
        <v>245</v>
      </c>
      <c r="G19" s="218">
        <v>2009</v>
      </c>
      <c r="H19" s="220">
        <v>396</v>
      </c>
      <c r="I19" s="220">
        <v>18505</v>
      </c>
      <c r="J19" s="220">
        <v>35975</v>
      </c>
      <c r="K19" s="220"/>
      <c r="L19" s="219"/>
      <c r="M19" s="219"/>
      <c r="N19" s="198" t="s">
        <v>245</v>
      </c>
      <c r="O19" s="201" t="s">
        <v>245</v>
      </c>
    </row>
    <row r="20" spans="1:15" ht="39" customHeight="1" thickBot="1">
      <c r="A20" s="221" t="s">
        <v>61</v>
      </c>
      <c r="B20" s="222" t="s">
        <v>68</v>
      </c>
      <c r="C20" s="223">
        <f>SUM(D20:O20)</f>
        <v>0</v>
      </c>
      <c r="D20" s="224" t="s">
        <v>245</v>
      </c>
      <c r="E20" s="221" t="s">
        <v>245</v>
      </c>
      <c r="F20" s="225" t="s">
        <v>245</v>
      </c>
      <c r="G20" s="221" t="s">
        <v>245</v>
      </c>
      <c r="H20" s="226" t="s">
        <v>245</v>
      </c>
      <c r="I20" s="226" t="s">
        <v>245</v>
      </c>
      <c r="J20" s="226" t="s">
        <v>245</v>
      </c>
      <c r="K20" s="226" t="s">
        <v>245</v>
      </c>
      <c r="L20" s="227" t="s">
        <v>245</v>
      </c>
      <c r="M20" s="227" t="s">
        <v>245</v>
      </c>
      <c r="N20" s="228"/>
      <c r="O20" s="229"/>
    </row>
    <row r="21" spans="1:15" ht="27" customHeight="1">
      <c r="A21" s="230"/>
      <c r="B21" s="231"/>
      <c r="C21" s="179"/>
      <c r="D21" s="232"/>
      <c r="E21" s="179"/>
      <c r="F21" s="179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1:16" ht="12.75" customHeight="1">
      <c r="A22" s="320" t="s">
        <v>262</v>
      </c>
      <c r="B22" s="320"/>
      <c r="C22" s="322" t="str">
        <f>+gautas_finansavimas!F33</f>
        <v>Nijolė Jokubavičiūtė</v>
      </c>
      <c r="D22" s="32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152"/>
    </row>
    <row r="23" spans="1:16" ht="15" customHeight="1">
      <c r="A23" s="177"/>
      <c r="C23" s="317" t="s">
        <v>307</v>
      </c>
      <c r="D23" s="317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152"/>
    </row>
    <row r="24" spans="5:16" ht="12.75"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5:16" ht="12.75"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5:16" ht="12.75"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5:16" ht="12.75"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5:16" ht="12.75"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5:16" ht="12.75"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5:16" ht="12.75"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5:16" ht="12.75"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5:16" ht="12.75"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5:16" ht="12.75"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5:16" ht="12.75"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5:16" ht="12.75"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5:16" ht="12.75"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5:16" ht="12.75"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5:16" ht="12.75"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5:16" ht="12.75"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5:16" ht="12.75"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5:16" ht="12.75"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5:16" ht="12.75"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5:16" ht="12.75"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5:16" ht="12.75"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5:16" ht="12.75"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5:16" ht="12.75"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5:16" ht="12.75"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5:16" ht="12.75"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5:16" ht="12.75"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5:16" ht="12.75"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5:16" ht="12.75"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5:16" ht="12.75"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5:16" ht="12.75"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5:16" ht="12.75"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5:16" ht="12.75"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5:16" ht="12.75"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5:16" ht="12.75"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5:16" ht="12.75"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5:16" ht="12.75"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5:16" ht="12.75"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5:16" ht="12.75"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5:16" ht="12.75"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5:16" ht="12.75"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5:16" ht="12.75"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5:16" ht="12.75"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5:16" ht="12.75"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5:16" ht="12.75"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</sheetData>
  <sheetProtection/>
  <mergeCells count="13">
    <mergeCell ref="F2:J2"/>
    <mergeCell ref="F3:J3"/>
    <mergeCell ref="F4:J4"/>
    <mergeCell ref="G5:I5"/>
    <mergeCell ref="A7:B7"/>
    <mergeCell ref="A8:O8"/>
    <mergeCell ref="C23:D23"/>
    <mergeCell ref="A9:O9"/>
    <mergeCell ref="G11:H11"/>
    <mergeCell ref="A12:O12"/>
    <mergeCell ref="C13:D13"/>
    <mergeCell ref="A22:B22"/>
    <mergeCell ref="C22:D22"/>
  </mergeCells>
  <printOptions/>
  <pageMargins left="0.38" right="0.2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120"/>
  <sheetViews>
    <sheetView showGridLines="0" zoomScaleSheetLayoutView="80" workbookViewId="0" topLeftCell="A52">
      <selection activeCell="E93" sqref="E93"/>
    </sheetView>
  </sheetViews>
  <sheetFormatPr defaultColWidth="9.140625" defaultRowHeight="12.75"/>
  <cols>
    <col min="1" max="1" width="7.57421875" style="3" customWidth="1"/>
    <col min="2" max="2" width="58.57421875" style="4" customWidth="1"/>
    <col min="3" max="3" width="8.57421875" style="5" customWidth="1"/>
    <col min="4" max="4" width="14.57421875" style="3" customWidth="1"/>
    <col min="5" max="5" width="16.57421875" style="3" customWidth="1"/>
    <col min="6" max="6" width="4.421875" style="3" customWidth="1"/>
    <col min="7" max="14" width="9.140625" style="3" customWidth="1"/>
    <col min="15" max="16384" width="9.140625" style="3" customWidth="1"/>
  </cols>
  <sheetData>
    <row r="1" ht="12.75">
      <c r="D1" s="259" t="s">
        <v>194</v>
      </c>
    </row>
    <row r="2" ht="12.75">
      <c r="D2" s="3" t="s">
        <v>196</v>
      </c>
    </row>
    <row r="3" spans="1:8" s="68" customFormat="1" ht="12.75" customHeight="1">
      <c r="A3" s="327" t="s">
        <v>252</v>
      </c>
      <c r="B3" s="327"/>
      <c r="C3" s="327"/>
      <c r="D3" s="327"/>
      <c r="E3" s="327"/>
      <c r="F3" s="69"/>
      <c r="G3" s="101"/>
      <c r="H3" s="101"/>
    </row>
    <row r="4" spans="1:8" s="68" customFormat="1" ht="12.75">
      <c r="A4" s="327"/>
      <c r="B4" s="327"/>
      <c r="C4" s="327"/>
      <c r="D4" s="327"/>
      <c r="E4" s="327"/>
      <c r="F4" s="69"/>
      <c r="G4" s="105"/>
      <c r="H4" s="105"/>
    </row>
    <row r="5" spans="1:8" s="68" customFormat="1" ht="21.75" customHeight="1">
      <c r="A5" s="328" t="s">
        <v>309</v>
      </c>
      <c r="B5" s="328"/>
      <c r="C5" s="328"/>
      <c r="D5" s="328"/>
      <c r="E5" s="328"/>
      <c r="F5" s="118"/>
      <c r="G5" s="83"/>
      <c r="H5" s="83"/>
    </row>
    <row r="6" spans="1:8" s="68" customFormat="1" ht="12.75" customHeight="1">
      <c r="A6" s="329" t="s">
        <v>253</v>
      </c>
      <c r="B6" s="329"/>
      <c r="C6" s="329"/>
      <c r="D6" s="329"/>
      <c r="E6" s="329"/>
      <c r="F6" s="119"/>
      <c r="G6" s="82"/>
      <c r="H6" s="82"/>
    </row>
    <row r="7" spans="1:8" s="68" customFormat="1" ht="12.75" customHeight="1">
      <c r="A7" s="330" t="s">
        <v>535</v>
      </c>
      <c r="B7" s="330"/>
      <c r="C7" s="330"/>
      <c r="D7" s="330"/>
      <c r="E7" s="330"/>
      <c r="F7" s="119"/>
      <c r="G7" s="82"/>
      <c r="H7" s="82"/>
    </row>
    <row r="8" spans="1:8" s="68" customFormat="1" ht="12.75" customHeight="1">
      <c r="A8" s="340" t="s">
        <v>255</v>
      </c>
      <c r="B8" s="340"/>
      <c r="C8" s="340"/>
      <c r="D8" s="340"/>
      <c r="E8" s="340"/>
      <c r="F8" s="117"/>
      <c r="G8" s="84"/>
      <c r="H8" s="84"/>
    </row>
    <row r="9" spans="1:8" s="68" customFormat="1" ht="12.75">
      <c r="A9" s="84"/>
      <c r="B9" s="84"/>
      <c r="C9" s="84"/>
      <c r="D9" s="84"/>
      <c r="E9" s="84"/>
      <c r="F9" s="84"/>
      <c r="G9" s="84"/>
      <c r="H9" s="84"/>
    </row>
    <row r="10" spans="1:3" ht="12.75">
      <c r="A10" s="341"/>
      <c r="B10" s="338"/>
      <c r="C10" s="338"/>
    </row>
    <row r="11" spans="1:6" s="13" customFormat="1" ht="12.75">
      <c r="A11" s="331" t="s">
        <v>167</v>
      </c>
      <c r="B11" s="332"/>
      <c r="C11" s="332"/>
      <c r="D11" s="333"/>
      <c r="E11" s="333"/>
      <c r="F11" s="116"/>
    </row>
    <row r="12" spans="1:6" s="13" customFormat="1" ht="12.75">
      <c r="A12" s="331" t="s">
        <v>531</v>
      </c>
      <c r="B12" s="332"/>
      <c r="C12" s="332"/>
      <c r="D12" s="333"/>
      <c r="E12" s="333"/>
      <c r="F12" s="116"/>
    </row>
    <row r="13" spans="1:6" ht="12.75">
      <c r="A13" s="336" t="s">
        <v>534</v>
      </c>
      <c r="B13" s="337"/>
      <c r="C13" s="337"/>
      <c r="D13" s="338"/>
      <c r="E13" s="338"/>
      <c r="F13" s="115"/>
    </row>
    <row r="14" spans="1:6" ht="12.75">
      <c r="A14" s="336" t="s">
        <v>168</v>
      </c>
      <c r="B14" s="336"/>
      <c r="C14" s="336"/>
      <c r="D14" s="338"/>
      <c r="E14" s="338"/>
      <c r="F14" s="115"/>
    </row>
    <row r="15" spans="1:7" ht="12.75" customHeight="1">
      <c r="A15" s="6"/>
      <c r="B15" s="335" t="s">
        <v>263</v>
      </c>
      <c r="C15" s="335"/>
      <c r="D15" s="335"/>
      <c r="E15" s="335"/>
      <c r="F15" s="120"/>
      <c r="G15" s="106"/>
    </row>
    <row r="16" spans="1:6" ht="67.5" customHeight="1">
      <c r="A16" s="10" t="s">
        <v>35</v>
      </c>
      <c r="B16" s="11" t="s">
        <v>92</v>
      </c>
      <c r="C16" s="15" t="s">
        <v>170</v>
      </c>
      <c r="D16" s="11" t="s">
        <v>171</v>
      </c>
      <c r="E16" s="11" t="s">
        <v>172</v>
      </c>
      <c r="F16" s="118"/>
    </row>
    <row r="17" spans="1:7" s="4" customFormat="1" ht="12.75">
      <c r="A17" s="31" t="s">
        <v>36</v>
      </c>
      <c r="B17" s="19" t="s">
        <v>160</v>
      </c>
      <c r="C17" s="39"/>
      <c r="D17" s="85">
        <f>D18+D24</f>
        <v>135648</v>
      </c>
      <c r="E17" s="85">
        <f>E18+E24</f>
        <v>143099</v>
      </c>
      <c r="F17" s="121"/>
      <c r="G17" s="109"/>
    </row>
    <row r="18" spans="1:7" s="4" customFormat="1" ht="12.75">
      <c r="A18" s="20" t="s">
        <v>37</v>
      </c>
      <c r="B18" s="22" t="s">
        <v>193</v>
      </c>
      <c r="C18" s="145">
        <v>1</v>
      </c>
      <c r="D18" s="85">
        <f>D19+D20+D21+D22+D23</f>
        <v>0</v>
      </c>
      <c r="E18" s="85">
        <f>E19+E20+E21+E22+E23</f>
        <v>0</v>
      </c>
      <c r="F18" s="121"/>
      <c r="G18" s="109"/>
    </row>
    <row r="19" spans="1:7" s="4" customFormat="1" ht="12.75">
      <c r="A19" s="20" t="s">
        <v>38</v>
      </c>
      <c r="B19" s="42" t="s">
        <v>39</v>
      </c>
      <c r="C19" s="145"/>
      <c r="D19" s="10"/>
      <c r="E19" s="10"/>
      <c r="F19" s="121"/>
      <c r="G19" s="109"/>
    </row>
    <row r="20" spans="1:7" s="4" customFormat="1" ht="12.75">
      <c r="A20" s="20" t="s">
        <v>40</v>
      </c>
      <c r="B20" s="42" t="s">
        <v>127</v>
      </c>
      <c r="C20" s="145"/>
      <c r="D20" s="108"/>
      <c r="E20" s="108">
        <v>0</v>
      </c>
      <c r="F20" s="121"/>
      <c r="G20" s="109"/>
    </row>
    <row r="21" spans="1:7" s="4" customFormat="1" ht="12.75">
      <c r="A21" s="20" t="s">
        <v>41</v>
      </c>
      <c r="B21" s="42" t="s">
        <v>42</v>
      </c>
      <c r="C21" s="145"/>
      <c r="D21" s="10"/>
      <c r="E21" s="10"/>
      <c r="F21" s="121"/>
      <c r="G21" s="109"/>
    </row>
    <row r="22" spans="1:7" s="4" customFormat="1" ht="12.75">
      <c r="A22" s="12" t="s">
        <v>43</v>
      </c>
      <c r="B22" s="42" t="s">
        <v>256</v>
      </c>
      <c r="C22" s="10"/>
      <c r="D22" s="10"/>
      <c r="E22" s="10"/>
      <c r="F22" s="121"/>
      <c r="G22" s="109"/>
    </row>
    <row r="23" spans="1:7" s="30" customFormat="1" ht="12.75" customHeight="1">
      <c r="A23" s="144" t="s">
        <v>123</v>
      </c>
      <c r="B23" s="42" t="s">
        <v>264</v>
      </c>
      <c r="C23" s="12"/>
      <c r="D23" s="16"/>
      <c r="E23" s="16"/>
      <c r="F23" s="103"/>
      <c r="G23" s="109"/>
    </row>
    <row r="24" spans="1:7" s="4" customFormat="1" ht="12.75">
      <c r="A24" s="20" t="s">
        <v>44</v>
      </c>
      <c r="B24" s="22" t="s">
        <v>128</v>
      </c>
      <c r="C24" s="145">
        <v>2</v>
      </c>
      <c r="D24" s="85">
        <f>D25+D26+D27+D28+D29+D30+D31+D32+D33+D34+D36</f>
        <v>135648</v>
      </c>
      <c r="E24" s="85">
        <f>E25+E26+E27+E28+E29+E30+E31+E32+E33+E34+E35+E36+E37</f>
        <v>143099</v>
      </c>
      <c r="F24" s="121"/>
      <c r="G24" s="109"/>
    </row>
    <row r="25" spans="1:7" s="4" customFormat="1" ht="12.75">
      <c r="A25" s="20" t="s">
        <v>45</v>
      </c>
      <c r="B25" s="42" t="s">
        <v>126</v>
      </c>
      <c r="C25" s="39"/>
      <c r="D25" s="37"/>
      <c r="E25" s="37"/>
      <c r="F25" s="121"/>
      <c r="G25" s="109"/>
    </row>
    <row r="26" spans="1:7" s="4" customFormat="1" ht="12.75">
      <c r="A26" s="20" t="s">
        <v>46</v>
      </c>
      <c r="B26" s="42" t="s">
        <v>129</v>
      </c>
      <c r="C26" s="39"/>
      <c r="D26" s="108">
        <v>72815</v>
      </c>
      <c r="E26" s="108">
        <v>74087</v>
      </c>
      <c r="F26" s="121"/>
      <c r="G26" s="109"/>
    </row>
    <row r="27" spans="1:7" s="4" customFormat="1" ht="12.75">
      <c r="A27" s="20" t="s">
        <v>47</v>
      </c>
      <c r="B27" s="42" t="s">
        <v>130</v>
      </c>
      <c r="C27" s="39"/>
      <c r="D27" s="150"/>
      <c r="E27" s="150"/>
      <c r="F27" s="121"/>
      <c r="G27" s="109"/>
    </row>
    <row r="28" spans="1:7" s="4" customFormat="1" ht="12.75">
      <c r="A28" s="20" t="s">
        <v>48</v>
      </c>
      <c r="B28" s="42" t="s">
        <v>131</v>
      </c>
      <c r="C28" s="39"/>
      <c r="D28" s="150"/>
      <c r="E28" s="150"/>
      <c r="F28" s="121"/>
      <c r="G28" s="109"/>
    </row>
    <row r="29" spans="1:7" s="4" customFormat="1" ht="12.75">
      <c r="A29" s="20" t="s">
        <v>50</v>
      </c>
      <c r="B29" s="42" t="s">
        <v>49</v>
      </c>
      <c r="C29" s="39"/>
      <c r="D29" s="108">
        <v>27727</v>
      </c>
      <c r="E29" s="108">
        <v>31962</v>
      </c>
      <c r="F29" s="121"/>
      <c r="G29" s="109"/>
    </row>
    <row r="30" spans="1:7" s="4" customFormat="1" ht="12.75">
      <c r="A30" s="20" t="s">
        <v>52</v>
      </c>
      <c r="B30" s="42" t="s">
        <v>51</v>
      </c>
      <c r="C30" s="39"/>
      <c r="D30" s="150"/>
      <c r="E30" s="150"/>
      <c r="F30" s="121"/>
      <c r="G30" s="109"/>
    </row>
    <row r="31" spans="1:7" s="4" customFormat="1" ht="12.75">
      <c r="A31" s="20" t="s">
        <v>53</v>
      </c>
      <c r="B31" s="42" t="s">
        <v>132</v>
      </c>
      <c r="C31" s="39"/>
      <c r="D31" s="150"/>
      <c r="E31" s="150"/>
      <c r="F31" s="121"/>
      <c r="G31" s="109"/>
    </row>
    <row r="32" spans="1:7" s="4" customFormat="1" ht="12.75">
      <c r="A32" s="20" t="s">
        <v>54</v>
      </c>
      <c r="B32" s="42" t="s">
        <v>134</v>
      </c>
      <c r="C32" s="39"/>
      <c r="D32" s="108">
        <f>2224+30537</f>
        <v>32761</v>
      </c>
      <c r="E32" s="108">
        <v>36475</v>
      </c>
      <c r="F32" s="121"/>
      <c r="G32" s="109"/>
    </row>
    <row r="33" spans="1:7" s="4" customFormat="1" ht="12.75">
      <c r="A33" s="20" t="s">
        <v>89</v>
      </c>
      <c r="B33" s="43" t="s">
        <v>198</v>
      </c>
      <c r="C33" s="39"/>
      <c r="D33" s="37"/>
      <c r="E33" s="37"/>
      <c r="F33" s="121"/>
      <c r="G33" s="109"/>
    </row>
    <row r="34" spans="1:7" s="4" customFormat="1" ht="12.75">
      <c r="A34" s="20" t="s">
        <v>133</v>
      </c>
      <c r="B34" s="42" t="s">
        <v>257</v>
      </c>
      <c r="C34" s="39"/>
      <c r="D34" s="37"/>
      <c r="E34" s="37"/>
      <c r="F34" s="121"/>
      <c r="G34" s="109"/>
    </row>
    <row r="35" spans="1:7" s="4" customFormat="1" ht="12.75">
      <c r="A35" s="20" t="s">
        <v>55</v>
      </c>
      <c r="B35" s="22" t="s">
        <v>56</v>
      </c>
      <c r="C35" s="39"/>
      <c r="D35" s="10"/>
      <c r="E35" s="10"/>
      <c r="F35" s="121"/>
      <c r="G35" s="109" t="s">
        <v>24</v>
      </c>
    </row>
    <row r="36" spans="1:7" s="4" customFormat="1" ht="12.75">
      <c r="A36" s="20" t="s">
        <v>70</v>
      </c>
      <c r="B36" s="22" t="s">
        <v>135</v>
      </c>
      <c r="C36" s="39"/>
      <c r="D36" s="243">
        <v>2345</v>
      </c>
      <c r="E36" s="243">
        <v>575</v>
      </c>
      <c r="F36" s="121"/>
      <c r="G36" s="109"/>
    </row>
    <row r="37" spans="1:7" s="4" customFormat="1" ht="12.75">
      <c r="A37" s="31" t="s">
        <v>62</v>
      </c>
      <c r="B37" s="19" t="s">
        <v>161</v>
      </c>
      <c r="C37" s="145"/>
      <c r="D37" s="10"/>
      <c r="E37" s="10"/>
      <c r="F37" s="121"/>
      <c r="G37" s="109"/>
    </row>
    <row r="38" spans="1:7" s="4" customFormat="1" ht="12.75">
      <c r="A38" s="33" t="s">
        <v>63</v>
      </c>
      <c r="B38" s="23" t="s">
        <v>162</v>
      </c>
      <c r="C38" s="145"/>
      <c r="D38" s="85">
        <f>D39+D45+D46+D53+D54</f>
        <v>75232</v>
      </c>
      <c r="E38" s="85">
        <f>E39+E45+E46+E53+E54</f>
        <v>61082</v>
      </c>
      <c r="F38" s="121"/>
      <c r="G38" s="109"/>
    </row>
    <row r="39" spans="1:7" s="4" customFormat="1" ht="12.75">
      <c r="A39" s="25" t="s">
        <v>37</v>
      </c>
      <c r="B39" s="44" t="s">
        <v>64</v>
      </c>
      <c r="C39" s="145">
        <v>3</v>
      </c>
      <c r="D39" s="88">
        <f>D40+D41+D42+D43+D44</f>
        <v>908</v>
      </c>
      <c r="E39" s="88">
        <f>E40+E41+E42+E43+E44</f>
        <v>1410</v>
      </c>
      <c r="F39" s="121"/>
      <c r="G39" s="109" t="s">
        <v>25</v>
      </c>
    </row>
    <row r="40" spans="1:7" s="4" customFormat="1" ht="12.75">
      <c r="A40" s="25" t="s">
        <v>38</v>
      </c>
      <c r="B40" s="43" t="s">
        <v>65</v>
      </c>
      <c r="C40" s="145"/>
      <c r="D40" s="10"/>
      <c r="E40" s="10"/>
      <c r="F40" s="121"/>
      <c r="G40" s="109"/>
    </row>
    <row r="41" spans="1:7" s="4" customFormat="1" ht="12.75">
      <c r="A41" s="25" t="s">
        <v>40</v>
      </c>
      <c r="B41" s="43" t="s">
        <v>66</v>
      </c>
      <c r="C41" s="145"/>
      <c r="D41" s="108">
        <v>908</v>
      </c>
      <c r="E41" s="108">
        <v>1410</v>
      </c>
      <c r="F41" s="121"/>
      <c r="G41" s="109"/>
    </row>
    <row r="42" spans="1:7" s="4" customFormat="1" ht="12.75">
      <c r="A42" s="25" t="s">
        <v>41</v>
      </c>
      <c r="B42" s="43" t="s">
        <v>197</v>
      </c>
      <c r="C42" s="145"/>
      <c r="D42" s="107"/>
      <c r="E42" s="10"/>
      <c r="F42" s="121"/>
      <c r="G42" s="109"/>
    </row>
    <row r="43" spans="1:7" s="4" customFormat="1" ht="12.75">
      <c r="A43" s="25" t="s">
        <v>43</v>
      </c>
      <c r="B43" s="43" t="s">
        <v>199</v>
      </c>
      <c r="C43" s="145"/>
      <c r="D43" s="107"/>
      <c r="E43" s="10"/>
      <c r="F43" s="121"/>
      <c r="G43" s="109"/>
    </row>
    <row r="44" spans="1:7" s="4" customFormat="1" ht="12.75" customHeight="1">
      <c r="A44" s="25" t="s">
        <v>123</v>
      </c>
      <c r="B44" s="45" t="s">
        <v>200</v>
      </c>
      <c r="C44" s="145"/>
      <c r="D44" s="107"/>
      <c r="E44" s="10"/>
      <c r="F44" s="121"/>
      <c r="G44" s="109"/>
    </row>
    <row r="45" spans="1:7" s="4" customFormat="1" ht="12.75">
      <c r="A45" s="25" t="s">
        <v>44</v>
      </c>
      <c r="B45" s="28" t="s">
        <v>67</v>
      </c>
      <c r="C45" s="145">
        <v>4</v>
      </c>
      <c r="D45" s="108">
        <v>7400</v>
      </c>
      <c r="E45" s="108">
        <v>0</v>
      </c>
      <c r="F45" s="121"/>
      <c r="G45" s="109" t="s">
        <v>20</v>
      </c>
    </row>
    <row r="46" spans="1:7" s="4" customFormat="1" ht="12.75">
      <c r="A46" s="25" t="s">
        <v>55</v>
      </c>
      <c r="B46" s="28" t="s">
        <v>201</v>
      </c>
      <c r="C46" s="10">
        <v>5</v>
      </c>
      <c r="D46" s="85">
        <f>D47+D48+D49+D50+D51+D52</f>
        <v>61494</v>
      </c>
      <c r="E46" s="85">
        <f>E47+E48+E49+E50+E51+E52</f>
        <v>41716</v>
      </c>
      <c r="F46" s="121"/>
      <c r="G46" s="109" t="s">
        <v>21</v>
      </c>
    </row>
    <row r="47" spans="1:7" s="30" customFormat="1" ht="12.75" customHeight="1">
      <c r="A47" s="25" t="s">
        <v>57</v>
      </c>
      <c r="B47" s="43" t="s">
        <v>265</v>
      </c>
      <c r="C47" s="24"/>
      <c r="D47" s="16"/>
      <c r="E47" s="16"/>
      <c r="F47" s="103"/>
      <c r="G47" s="109"/>
    </row>
    <row r="48" spans="1:7" s="4" customFormat="1" ht="12.75">
      <c r="A48" s="26" t="s">
        <v>202</v>
      </c>
      <c r="B48" s="43" t="s">
        <v>136</v>
      </c>
      <c r="C48" s="145"/>
      <c r="D48" s="10"/>
      <c r="E48" s="10"/>
      <c r="F48" s="121"/>
      <c r="G48" s="109"/>
    </row>
    <row r="49" spans="1:7" s="4" customFormat="1" ht="12.75">
      <c r="A49" s="25" t="s">
        <v>58</v>
      </c>
      <c r="B49" s="43" t="s">
        <v>69</v>
      </c>
      <c r="C49" s="145"/>
      <c r="D49" s="10"/>
      <c r="E49" s="10"/>
      <c r="F49" s="121"/>
      <c r="G49" s="109"/>
    </row>
    <row r="50" spans="1:10" s="4" customFormat="1" ht="12.75" customHeight="1">
      <c r="A50" s="25" t="s">
        <v>59</v>
      </c>
      <c r="B50" s="45" t="s">
        <v>203</v>
      </c>
      <c r="C50" s="145"/>
      <c r="D50" s="108">
        <v>4609</v>
      </c>
      <c r="E50" s="108">
        <v>3642</v>
      </c>
      <c r="F50" s="121"/>
      <c r="G50" s="237"/>
      <c r="H50" s="238"/>
      <c r="I50" s="238"/>
      <c r="J50" s="238"/>
    </row>
    <row r="51" spans="1:10" s="4" customFormat="1" ht="12.75">
      <c r="A51" s="25" t="s">
        <v>60</v>
      </c>
      <c r="B51" s="43" t="s">
        <v>204</v>
      </c>
      <c r="C51" s="145"/>
      <c r="D51" s="108">
        <f>2405+54480</f>
        <v>56885</v>
      </c>
      <c r="E51" s="108">
        <v>38074</v>
      </c>
      <c r="F51" s="121"/>
      <c r="G51" s="237">
        <f>+E51+'Veiklos rezultatų'!H18-'AR.20fin.sumos'!I26</f>
        <v>56885</v>
      </c>
      <c r="H51" s="299">
        <f>+D51-G51</f>
        <v>0</v>
      </c>
      <c r="I51" s="298">
        <v>0</v>
      </c>
      <c r="J51" s="238">
        <v>2013</v>
      </c>
    </row>
    <row r="52" spans="1:10" s="4" customFormat="1" ht="13.5" customHeight="1">
      <c r="A52" s="25" t="s">
        <v>61</v>
      </c>
      <c r="B52" s="43" t="s">
        <v>68</v>
      </c>
      <c r="C52" s="145"/>
      <c r="D52" s="108"/>
      <c r="E52" s="108"/>
      <c r="F52" s="121"/>
      <c r="G52" s="237"/>
      <c r="H52" s="334">
        <v>0</v>
      </c>
      <c r="I52" s="334"/>
      <c r="J52" s="238">
        <v>2012</v>
      </c>
    </row>
    <row r="53" spans="1:10" s="4" customFormat="1" ht="12.75">
      <c r="A53" s="25" t="s">
        <v>70</v>
      </c>
      <c r="B53" s="28" t="s">
        <v>71</v>
      </c>
      <c r="C53" s="147"/>
      <c r="D53" s="24"/>
      <c r="E53" s="24"/>
      <c r="F53" s="122"/>
      <c r="G53" s="237"/>
      <c r="H53" s="342">
        <f>+I51-H52</f>
        <v>0</v>
      </c>
      <c r="I53" s="342"/>
      <c r="J53" s="238"/>
    </row>
    <row r="54" spans="1:10" s="4" customFormat="1" ht="12.75">
      <c r="A54" s="25" t="s">
        <v>72</v>
      </c>
      <c r="B54" s="28" t="s">
        <v>73</v>
      </c>
      <c r="C54" s="149">
        <v>6</v>
      </c>
      <c r="D54" s="24">
        <v>5430</v>
      </c>
      <c r="E54" s="24">
        <v>17956</v>
      </c>
      <c r="F54" s="102"/>
      <c r="G54" s="237" t="s">
        <v>22</v>
      </c>
      <c r="H54" s="238"/>
      <c r="I54" s="238"/>
      <c r="J54" s="238"/>
    </row>
    <row r="55" spans="1:7" s="4" customFormat="1" ht="12.75">
      <c r="A55" s="20"/>
      <c r="B55" s="19" t="s">
        <v>137</v>
      </c>
      <c r="C55" s="10"/>
      <c r="D55" s="86">
        <f>D17+D37+D38</f>
        <v>210880</v>
      </c>
      <c r="E55" s="86">
        <f>E17+E37+E38</f>
        <v>204181</v>
      </c>
      <c r="F55" s="118"/>
      <c r="G55" s="109"/>
    </row>
    <row r="56" spans="1:7" s="4" customFormat="1" ht="12.75">
      <c r="A56" s="31" t="s">
        <v>74</v>
      </c>
      <c r="B56" s="19" t="s">
        <v>163</v>
      </c>
      <c r="C56" s="10">
        <v>7</v>
      </c>
      <c r="D56" s="86">
        <f>D57+D58+D59+D60</f>
        <v>145147</v>
      </c>
      <c r="E56" s="86">
        <f>E57+E58+E59+E60</f>
        <v>159915</v>
      </c>
      <c r="F56" s="102"/>
      <c r="G56" s="109" t="s">
        <v>13</v>
      </c>
    </row>
    <row r="57" spans="1:7" s="4" customFormat="1" ht="12.75">
      <c r="A57" s="20" t="s">
        <v>37</v>
      </c>
      <c r="B57" s="22" t="s">
        <v>75</v>
      </c>
      <c r="C57" s="21"/>
      <c r="D57" s="12">
        <f>+'AR.20fin.sumos'!M14</f>
        <v>3442</v>
      </c>
      <c r="E57" s="12">
        <v>869</v>
      </c>
      <c r="F57" s="102"/>
      <c r="G57" s="109"/>
    </row>
    <row r="58" spans="1:7" s="4" customFormat="1" ht="12.75">
      <c r="A58" s="38" t="s">
        <v>44</v>
      </c>
      <c r="B58" s="22" t="s">
        <v>76</v>
      </c>
      <c r="C58" s="41"/>
      <c r="D58" s="12">
        <f>+'AR.20fin.sumos'!M17</f>
        <v>110016</v>
      </c>
      <c r="E58" s="12">
        <v>112984</v>
      </c>
      <c r="F58" s="102"/>
      <c r="G58" s="109"/>
    </row>
    <row r="59" spans="1:7" s="4" customFormat="1" ht="12.75" customHeight="1">
      <c r="A59" s="20" t="s">
        <v>55</v>
      </c>
      <c r="B59" s="46" t="s">
        <v>205</v>
      </c>
      <c r="C59" s="71"/>
      <c r="D59" s="32">
        <f>+'AR.20fin.sumos'!M20</f>
        <v>27571</v>
      </c>
      <c r="E59" s="12">
        <v>35039</v>
      </c>
      <c r="F59" s="102"/>
      <c r="G59" s="109"/>
    </row>
    <row r="60" spans="1:7" s="4" customFormat="1" ht="12.75">
      <c r="A60" s="20" t="s">
        <v>206</v>
      </c>
      <c r="B60" s="22" t="s">
        <v>77</v>
      </c>
      <c r="C60" s="21"/>
      <c r="D60" s="12">
        <f>+'AR.20fin.sumos'!M23</f>
        <v>4118</v>
      </c>
      <c r="E60" s="12">
        <v>11023</v>
      </c>
      <c r="F60" s="102"/>
      <c r="G60" s="109"/>
    </row>
    <row r="61" spans="1:7" s="4" customFormat="1" ht="12.75">
      <c r="A61" s="31" t="s">
        <v>78</v>
      </c>
      <c r="B61" s="19" t="s">
        <v>164</v>
      </c>
      <c r="C61" s="40"/>
      <c r="D61" s="86">
        <f>D62+D66</f>
        <v>88283</v>
      </c>
      <c r="E61" s="86">
        <f>E62+E66</f>
        <v>61470</v>
      </c>
      <c r="F61" s="102"/>
      <c r="G61" s="109"/>
    </row>
    <row r="62" spans="1:7" s="4" customFormat="1" ht="12.75">
      <c r="A62" s="20" t="s">
        <v>37</v>
      </c>
      <c r="B62" s="22" t="s">
        <v>79</v>
      </c>
      <c r="C62" s="21"/>
      <c r="D62" s="87">
        <f>D63+D64+D65</f>
        <v>0</v>
      </c>
      <c r="E62" s="87">
        <f>E63+E64+E65</f>
        <v>0</v>
      </c>
      <c r="F62" s="102"/>
      <c r="G62" s="109"/>
    </row>
    <row r="63" spans="1:7" s="4" customFormat="1" ht="12.75">
      <c r="A63" s="20" t="s">
        <v>38</v>
      </c>
      <c r="B63" s="42" t="s">
        <v>207</v>
      </c>
      <c r="C63" s="14"/>
      <c r="D63" s="35"/>
      <c r="E63" s="35"/>
      <c r="F63" s="122"/>
      <c r="G63" s="109"/>
    </row>
    <row r="64" spans="1:7" s="4" customFormat="1" ht="12.75">
      <c r="A64" s="20" t="s">
        <v>40</v>
      </c>
      <c r="B64" s="42" t="s">
        <v>80</v>
      </c>
      <c r="C64" s="148"/>
      <c r="D64" s="12"/>
      <c r="E64" s="12"/>
      <c r="F64" s="102"/>
      <c r="G64" s="109"/>
    </row>
    <row r="65" spans="1:7" s="4" customFormat="1" ht="12.75">
      <c r="A65" s="20" t="s">
        <v>208</v>
      </c>
      <c r="B65" s="42" t="s">
        <v>81</v>
      </c>
      <c r="C65" s="148"/>
      <c r="D65" s="12"/>
      <c r="E65" s="12"/>
      <c r="F65" s="123"/>
      <c r="G65" s="109"/>
    </row>
    <row r="66" spans="1:7" s="4" customFormat="1" ht="12.75">
      <c r="A66" s="25" t="s">
        <v>44</v>
      </c>
      <c r="B66" s="28" t="s">
        <v>82</v>
      </c>
      <c r="C66" s="149">
        <v>8</v>
      </c>
      <c r="D66" s="86">
        <f>D67+D68+D69+D70+D71+D72+D75+D76+D77+D78+D79+D80</f>
        <v>88283</v>
      </c>
      <c r="E66" s="86">
        <f>E67+E68+E69+E70+E71+E72+E75+E76+E77+E78+E79+E80</f>
        <v>61470</v>
      </c>
      <c r="F66" s="111"/>
      <c r="G66" s="109" t="s">
        <v>23</v>
      </c>
    </row>
    <row r="67" spans="1:7" s="4" customFormat="1" ht="12.75">
      <c r="A67" s="20" t="s">
        <v>45</v>
      </c>
      <c r="B67" s="42" t="s">
        <v>83</v>
      </c>
      <c r="C67" s="148"/>
      <c r="D67" s="12"/>
      <c r="E67" s="12"/>
      <c r="F67" s="102"/>
      <c r="G67" s="109"/>
    </row>
    <row r="68" spans="1:7" s="4" customFormat="1" ht="12.75">
      <c r="A68" s="20" t="s">
        <v>46</v>
      </c>
      <c r="B68" s="42" t="s">
        <v>209</v>
      </c>
      <c r="C68" s="148"/>
      <c r="D68" s="35"/>
      <c r="E68" s="35"/>
      <c r="F68" s="122"/>
      <c r="G68" s="109"/>
    </row>
    <row r="69" spans="1:7" s="4" customFormat="1" ht="12.75">
      <c r="A69" s="20" t="s">
        <v>47</v>
      </c>
      <c r="B69" s="42" t="s">
        <v>210</v>
      </c>
      <c r="C69" s="148"/>
      <c r="D69" s="35"/>
      <c r="E69" s="35"/>
      <c r="F69" s="122"/>
      <c r="G69" s="109"/>
    </row>
    <row r="70" spans="1:7" s="4" customFormat="1" ht="12.75">
      <c r="A70" s="20" t="s">
        <v>48</v>
      </c>
      <c r="B70" s="43" t="s">
        <v>211</v>
      </c>
      <c r="C70" s="148"/>
      <c r="D70" s="24"/>
      <c r="E70" s="24"/>
      <c r="F70" s="122"/>
      <c r="G70" s="109"/>
    </row>
    <row r="71" spans="1:7" s="30" customFormat="1" ht="12.75">
      <c r="A71" s="12" t="s">
        <v>50</v>
      </c>
      <c r="B71" s="42" t="s">
        <v>266</v>
      </c>
      <c r="C71" s="11"/>
      <c r="D71" s="27"/>
      <c r="E71" s="27"/>
      <c r="F71" s="103"/>
      <c r="G71" s="109"/>
    </row>
    <row r="72" spans="1:7" s="4" customFormat="1" ht="12.75">
      <c r="A72" s="20" t="s">
        <v>52</v>
      </c>
      <c r="B72" s="43" t="s">
        <v>84</v>
      </c>
      <c r="C72" s="148"/>
      <c r="D72" s="86">
        <f>D73+D74</f>
        <v>0</v>
      </c>
      <c r="E72" s="86">
        <f>E73+E74</f>
        <v>0</v>
      </c>
      <c r="F72" s="102"/>
      <c r="G72" s="109"/>
    </row>
    <row r="73" spans="1:7" s="4" customFormat="1" ht="12.75">
      <c r="A73" s="25" t="s">
        <v>267</v>
      </c>
      <c r="B73" s="47" t="s">
        <v>85</v>
      </c>
      <c r="C73" s="149"/>
      <c r="D73" s="7"/>
      <c r="E73" s="7"/>
      <c r="F73" s="122"/>
      <c r="G73" s="109"/>
    </row>
    <row r="74" spans="1:7" s="4" customFormat="1" ht="12.75">
      <c r="A74" s="25" t="s">
        <v>268</v>
      </c>
      <c r="B74" s="47" t="s">
        <v>86</v>
      </c>
      <c r="C74" s="149"/>
      <c r="D74" s="7"/>
      <c r="E74" s="7"/>
      <c r="F74" s="124"/>
      <c r="G74" s="109"/>
    </row>
    <row r="75" spans="1:7" s="4" customFormat="1" ht="12.75">
      <c r="A75" s="25" t="s">
        <v>53</v>
      </c>
      <c r="B75" s="43" t="s">
        <v>138</v>
      </c>
      <c r="C75" s="148"/>
      <c r="D75" s="24"/>
      <c r="E75" s="24"/>
      <c r="F75" s="124"/>
      <c r="G75" s="109"/>
    </row>
    <row r="76" spans="1:7" s="4" customFormat="1" ht="12.75">
      <c r="A76" s="25" t="s">
        <v>54</v>
      </c>
      <c r="B76" s="43" t="s">
        <v>212</v>
      </c>
      <c r="C76" s="148"/>
      <c r="D76" s="36"/>
      <c r="E76" s="36"/>
      <c r="F76" s="122"/>
      <c r="G76" s="109"/>
    </row>
    <row r="77" spans="1:7" s="4" customFormat="1" ht="12.75">
      <c r="A77" s="20" t="s">
        <v>89</v>
      </c>
      <c r="B77" s="42" t="s">
        <v>87</v>
      </c>
      <c r="C77" s="148"/>
      <c r="D77" s="12">
        <v>21776</v>
      </c>
      <c r="E77" s="12">
        <v>10715</v>
      </c>
      <c r="F77" s="122"/>
      <c r="G77" s="109"/>
    </row>
    <row r="78" spans="1:7" s="4" customFormat="1" ht="12.75">
      <c r="A78" s="25" t="s">
        <v>133</v>
      </c>
      <c r="B78" s="42" t="s">
        <v>88</v>
      </c>
      <c r="C78" s="148"/>
      <c r="D78" s="12">
        <v>2889</v>
      </c>
      <c r="E78" s="12">
        <v>849</v>
      </c>
      <c r="F78" s="122"/>
      <c r="G78" s="109"/>
    </row>
    <row r="79" spans="1:7" s="4" customFormat="1" ht="12.75">
      <c r="A79" s="20" t="s">
        <v>269</v>
      </c>
      <c r="B79" s="43" t="s">
        <v>213</v>
      </c>
      <c r="C79" s="148"/>
      <c r="D79" s="24">
        <v>54480</v>
      </c>
      <c r="E79" s="24">
        <v>37225</v>
      </c>
      <c r="F79" s="122"/>
      <c r="G79" s="109"/>
    </row>
    <row r="80" spans="1:7" s="4" customFormat="1" ht="12.75">
      <c r="A80" s="20" t="s">
        <v>270</v>
      </c>
      <c r="B80" s="42" t="s">
        <v>139</v>
      </c>
      <c r="C80" s="148"/>
      <c r="D80" s="12">
        <v>9138</v>
      </c>
      <c r="E80" s="12">
        <v>12681</v>
      </c>
      <c r="F80" s="123"/>
      <c r="G80" s="109"/>
    </row>
    <row r="81" spans="1:7" s="4" customFormat="1" ht="12.75">
      <c r="A81" s="31" t="s">
        <v>90</v>
      </c>
      <c r="B81" s="19" t="s">
        <v>165</v>
      </c>
      <c r="C81" s="145"/>
      <c r="D81" s="86">
        <f>D82+D83+D86+D87</f>
        <v>-22550</v>
      </c>
      <c r="E81" s="86">
        <f>E82+E83+E86+E87</f>
        <v>-17204</v>
      </c>
      <c r="F81" s="123"/>
      <c r="G81" s="109" t="s">
        <v>29</v>
      </c>
    </row>
    <row r="82" spans="1:7" s="4" customFormat="1" ht="12.75">
      <c r="A82" s="20" t="s">
        <v>37</v>
      </c>
      <c r="B82" s="22" t="s">
        <v>214</v>
      </c>
      <c r="C82" s="145"/>
      <c r="D82" s="12"/>
      <c r="E82" s="12"/>
      <c r="F82" s="123"/>
      <c r="G82" s="109" t="s">
        <v>26</v>
      </c>
    </row>
    <row r="83" spans="1:7" s="4" customFormat="1" ht="12.75">
      <c r="A83" s="20" t="s">
        <v>44</v>
      </c>
      <c r="B83" s="22" t="s">
        <v>91</v>
      </c>
      <c r="C83" s="145"/>
      <c r="D83" s="87">
        <f>D84+D85</f>
        <v>0</v>
      </c>
      <c r="E83" s="87">
        <f>E84+E85</f>
        <v>0</v>
      </c>
      <c r="F83" s="102"/>
      <c r="G83" s="109"/>
    </row>
    <row r="84" spans="1:7" s="4" customFormat="1" ht="12.75">
      <c r="A84" s="20" t="s">
        <v>45</v>
      </c>
      <c r="B84" s="42" t="s">
        <v>140</v>
      </c>
      <c r="C84" s="148"/>
      <c r="D84" s="12"/>
      <c r="E84" s="12"/>
      <c r="F84" s="102"/>
      <c r="G84" s="109"/>
    </row>
    <row r="85" spans="1:7" s="4" customFormat="1" ht="12.75">
      <c r="A85" s="20" t="s">
        <v>46</v>
      </c>
      <c r="B85" s="42" t="s">
        <v>117</v>
      </c>
      <c r="C85" s="148"/>
      <c r="D85" s="12"/>
      <c r="E85" s="12"/>
      <c r="F85" s="102"/>
      <c r="G85" s="109"/>
    </row>
    <row r="86" spans="1:7" s="4" customFormat="1" ht="12.75">
      <c r="A86" s="25" t="s">
        <v>55</v>
      </c>
      <c r="B86" s="28" t="s">
        <v>215</v>
      </c>
      <c r="C86" s="149"/>
      <c r="D86" s="24"/>
      <c r="E86" s="24"/>
      <c r="F86" s="102"/>
      <c r="G86" s="109"/>
    </row>
    <row r="87" spans="1:7" s="4" customFormat="1" ht="12.75">
      <c r="A87" s="38" t="s">
        <v>70</v>
      </c>
      <c r="B87" s="22" t="s">
        <v>141</v>
      </c>
      <c r="C87" s="145">
        <v>9</v>
      </c>
      <c r="D87" s="86">
        <f>D88+D89</f>
        <v>-22550</v>
      </c>
      <c r="E87" s="86">
        <f>E88+E89</f>
        <v>-17204</v>
      </c>
      <c r="F87" s="102"/>
      <c r="G87" s="109"/>
    </row>
    <row r="88" spans="1:7" s="4" customFormat="1" ht="12.75">
      <c r="A88" s="20" t="s">
        <v>124</v>
      </c>
      <c r="B88" s="42" t="s">
        <v>216</v>
      </c>
      <c r="C88" s="148"/>
      <c r="D88" s="154">
        <f>+'Veiklos rezultatų'!H52</f>
        <v>-5346</v>
      </c>
      <c r="E88" s="12">
        <v>-30377</v>
      </c>
      <c r="F88" s="124"/>
      <c r="G88" s="109" t="s">
        <v>27</v>
      </c>
    </row>
    <row r="89" spans="1:7" s="4" customFormat="1" ht="12.75">
      <c r="A89" s="20" t="s">
        <v>125</v>
      </c>
      <c r="B89" s="42" t="s">
        <v>217</v>
      </c>
      <c r="C89" s="148"/>
      <c r="D89" s="12">
        <f>+E87</f>
        <v>-17204</v>
      </c>
      <c r="E89" s="12">
        <v>13173</v>
      </c>
      <c r="F89" s="124"/>
      <c r="G89" s="109"/>
    </row>
    <row r="90" spans="1:7" s="4" customFormat="1" ht="12.75">
      <c r="A90" s="31" t="s">
        <v>114</v>
      </c>
      <c r="B90" s="19" t="s">
        <v>218</v>
      </c>
      <c r="C90" s="146"/>
      <c r="D90" s="11"/>
      <c r="E90" s="11"/>
      <c r="F90" s="124"/>
      <c r="G90" s="109" t="s">
        <v>14</v>
      </c>
    </row>
    <row r="91" spans="1:7" s="4" customFormat="1" ht="34.5" customHeight="1">
      <c r="A91" s="11"/>
      <c r="B91" s="34" t="s">
        <v>219</v>
      </c>
      <c r="C91" s="72"/>
      <c r="D91" s="86">
        <f>D56+D61+D81+D90</f>
        <v>210880</v>
      </c>
      <c r="E91" s="86">
        <f>E56+E61+E81+E90</f>
        <v>204181</v>
      </c>
      <c r="F91" s="102"/>
      <c r="G91" s="109">
        <f>+D55-D91</f>
        <v>0</v>
      </c>
    </row>
    <row r="92" spans="1:7" s="4" customFormat="1" ht="30.75" customHeight="1">
      <c r="A92" s="8"/>
      <c r="B92" s="9"/>
      <c r="C92" s="9"/>
      <c r="D92" s="5"/>
      <c r="E92" s="5"/>
      <c r="F92" s="5"/>
      <c r="G92" s="109"/>
    </row>
    <row r="93" spans="1:6" s="49" customFormat="1" ht="12.75">
      <c r="A93" s="60"/>
      <c r="B93" s="251" t="s">
        <v>532</v>
      </c>
      <c r="C93" s="60" t="s">
        <v>260</v>
      </c>
      <c r="E93" s="252" t="s">
        <v>533</v>
      </c>
      <c r="F93" s="61"/>
    </row>
    <row r="94" spans="2:6" s="253" customFormat="1" ht="11.25" customHeight="1">
      <c r="B94" s="254" t="s">
        <v>244</v>
      </c>
      <c r="C94" s="339"/>
      <c r="D94" s="339"/>
      <c r="E94" s="256" t="s">
        <v>220</v>
      </c>
      <c r="F94" s="256"/>
    </row>
    <row r="95" s="4" customFormat="1" ht="32.25" customHeight="1">
      <c r="C95" s="5"/>
    </row>
    <row r="96" spans="1:6" s="49" customFormat="1" ht="12.75">
      <c r="A96" s="60"/>
      <c r="B96" s="251" t="s">
        <v>292</v>
      </c>
      <c r="C96" s="60" t="s">
        <v>260</v>
      </c>
      <c r="E96" s="252" t="s">
        <v>310</v>
      </c>
      <c r="F96" s="61"/>
    </row>
    <row r="97" spans="2:6" s="253" customFormat="1" ht="11.25" customHeight="1">
      <c r="B97" s="254" t="s">
        <v>244</v>
      </c>
      <c r="C97" s="255"/>
      <c r="E97" s="256" t="s">
        <v>220</v>
      </c>
      <c r="F97" s="256"/>
    </row>
    <row r="98" s="30" customFormat="1" ht="12.75">
      <c r="A98" s="29"/>
    </row>
    <row r="99" s="30" customFormat="1" ht="25.5" customHeight="1"/>
    <row r="100" s="4" customFormat="1" ht="12.75"/>
    <row r="101" s="4" customFormat="1" ht="12.75">
      <c r="C101" s="5"/>
    </row>
    <row r="102" s="4" customFormat="1" ht="12.75">
      <c r="C102" s="5"/>
    </row>
    <row r="103" s="4" customFormat="1" ht="12.75">
      <c r="C103" s="5"/>
    </row>
    <row r="104" s="4" customFormat="1" ht="12.75">
      <c r="C104" s="5"/>
    </row>
    <row r="105" s="4" customFormat="1" ht="12.75">
      <c r="C105" s="5"/>
    </row>
    <row r="106" s="4" customFormat="1" ht="12.75">
      <c r="C106" s="5"/>
    </row>
    <row r="107" s="4" customFormat="1" ht="12.75">
      <c r="C107" s="5"/>
    </row>
    <row r="108" s="4" customFormat="1" ht="12.75">
      <c r="C108" s="5"/>
    </row>
    <row r="109" s="4" customFormat="1" ht="12.75">
      <c r="C109" s="5"/>
    </row>
    <row r="110" s="4" customFormat="1" ht="12.75">
      <c r="C110" s="5"/>
    </row>
    <row r="111" s="4" customFormat="1" ht="12.75">
      <c r="C111" s="5"/>
    </row>
    <row r="112" s="4" customFormat="1" ht="12.75">
      <c r="C112" s="5"/>
    </row>
    <row r="113" s="4" customFormat="1" ht="12.75">
      <c r="C113" s="5"/>
    </row>
    <row r="114" s="4" customFormat="1" ht="12.75">
      <c r="C114" s="5"/>
    </row>
    <row r="115" s="4" customFormat="1" ht="12.75">
      <c r="C115" s="5"/>
    </row>
    <row r="116" s="4" customFormat="1" ht="12.75">
      <c r="C116" s="5"/>
    </row>
    <row r="117" s="4" customFormat="1" ht="12.75">
      <c r="C117" s="5"/>
    </row>
    <row r="118" s="4" customFormat="1" ht="12.75">
      <c r="C118" s="5"/>
    </row>
    <row r="119" s="4" customFormat="1" ht="12.75">
      <c r="C119" s="5"/>
    </row>
    <row r="120" s="4" customFormat="1" ht="12.75">
      <c r="C120" s="5"/>
    </row>
  </sheetData>
  <sheetProtection/>
  <mergeCells count="14">
    <mergeCell ref="C94:D94"/>
    <mergeCell ref="A8:E8"/>
    <mergeCell ref="A10:C10"/>
    <mergeCell ref="A11:E11"/>
    <mergeCell ref="H53:I53"/>
    <mergeCell ref="A3:E4"/>
    <mergeCell ref="A5:E5"/>
    <mergeCell ref="A6:E6"/>
    <mergeCell ref="A7:E7"/>
    <mergeCell ref="A12:E12"/>
    <mergeCell ref="H52:I52"/>
    <mergeCell ref="B15:E15"/>
    <mergeCell ref="A13:E13"/>
    <mergeCell ref="A14:E14"/>
  </mergeCells>
  <printOptions horizontalCentered="1"/>
  <pageMargins left="0.67" right="0.27" top="0.7874015748031497" bottom="1.53" header="0.5118110236220472" footer="0.31496062992125984"/>
  <pageSetup fitToHeight="2" fitToWidth="1"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58"/>
  <sheetViews>
    <sheetView showGridLines="0" zoomScaleSheetLayoutView="100" zoomScalePageLayoutView="0" workbookViewId="0" topLeftCell="A22">
      <selection activeCell="U48" sqref="U48"/>
    </sheetView>
  </sheetViews>
  <sheetFormatPr defaultColWidth="9.140625" defaultRowHeight="12.75"/>
  <cols>
    <col min="1" max="1" width="8.00390625" style="49" customWidth="1"/>
    <col min="2" max="2" width="1.57421875" style="49" hidden="1" customWidth="1"/>
    <col min="3" max="3" width="30.140625" style="49" customWidth="1"/>
    <col min="4" max="4" width="17.7109375" style="49" customWidth="1"/>
    <col min="5" max="5" width="8.421875" style="49" hidden="1" customWidth="1"/>
    <col min="6" max="6" width="6.00390625" style="49" customWidth="1"/>
    <col min="7" max="7" width="8.00390625" style="49" customWidth="1"/>
    <col min="8" max="8" width="12.8515625" style="49" customWidth="1"/>
    <col min="9" max="9" width="12.57421875" style="49" customWidth="1"/>
    <col min="10" max="10" width="6.421875" style="143" hidden="1" customWidth="1"/>
    <col min="11" max="11" width="0" style="51" hidden="1" customWidth="1"/>
    <col min="12" max="17" width="0" style="49" hidden="1" customWidth="1"/>
    <col min="18" max="16384" width="9.140625" style="49" customWidth="1"/>
  </cols>
  <sheetData>
    <row r="1" spans="4:10" ht="12.75">
      <c r="D1" s="50"/>
      <c r="F1" s="51" t="s">
        <v>221</v>
      </c>
      <c r="H1" s="51"/>
      <c r="I1" s="51"/>
      <c r="J1" s="125"/>
    </row>
    <row r="2" spans="6:10" ht="12.75">
      <c r="F2" s="51" t="s">
        <v>271</v>
      </c>
      <c r="H2" s="51"/>
      <c r="I2" s="51"/>
      <c r="J2" s="125"/>
    </row>
    <row r="3" ht="5.25" customHeight="1"/>
    <row r="4" spans="1:10" ht="27.75" customHeight="1">
      <c r="A4" s="370" t="s">
        <v>259</v>
      </c>
      <c r="B4" s="370"/>
      <c r="C4" s="370"/>
      <c r="D4" s="370"/>
      <c r="E4" s="370"/>
      <c r="F4" s="370"/>
      <c r="G4" s="370"/>
      <c r="H4" s="370"/>
      <c r="I4" s="370"/>
      <c r="J4" s="126"/>
    </row>
    <row r="5" spans="1:10" ht="20.25" customHeight="1">
      <c r="A5" s="91"/>
      <c r="B5" s="90"/>
      <c r="C5" s="328" t="s">
        <v>309</v>
      </c>
      <c r="D5" s="328"/>
      <c r="E5" s="328"/>
      <c r="F5" s="328"/>
      <c r="G5" s="328"/>
      <c r="H5" s="328"/>
      <c r="I5" s="91"/>
      <c r="J5" s="127"/>
    </row>
    <row r="6" spans="1:10" ht="12.75" customHeight="1">
      <c r="A6" s="369" t="s">
        <v>195</v>
      </c>
      <c r="B6" s="369"/>
      <c r="C6" s="369"/>
      <c r="D6" s="369"/>
      <c r="E6" s="369"/>
      <c r="F6" s="369"/>
      <c r="G6" s="369"/>
      <c r="H6" s="369"/>
      <c r="I6" s="369"/>
      <c r="J6" s="128"/>
    </row>
    <row r="7" spans="1:10" ht="18" customHeight="1">
      <c r="A7" s="89"/>
      <c r="B7" s="89"/>
      <c r="C7" s="330" t="s">
        <v>311</v>
      </c>
      <c r="D7" s="330"/>
      <c r="E7" s="330"/>
      <c r="F7" s="330"/>
      <c r="G7" s="330"/>
      <c r="H7" s="330"/>
      <c r="I7" s="89"/>
      <c r="J7" s="129"/>
    </row>
    <row r="8" spans="1:10" ht="12.75" customHeight="1">
      <c r="A8" s="371" t="s">
        <v>538</v>
      </c>
      <c r="B8" s="371"/>
      <c r="C8" s="371"/>
      <c r="D8" s="371"/>
      <c r="E8" s="371"/>
      <c r="F8" s="371"/>
      <c r="G8" s="371"/>
      <c r="H8" s="371"/>
      <c r="I8" s="371"/>
      <c r="J8" s="128"/>
    </row>
    <row r="9" spans="1:10" ht="12.75" customHeight="1">
      <c r="A9" s="89"/>
      <c r="B9" s="89"/>
      <c r="C9" s="89"/>
      <c r="D9" s="89"/>
      <c r="E9" s="89"/>
      <c r="F9" s="89"/>
      <c r="G9" s="89"/>
      <c r="H9" s="89"/>
      <c r="I9" s="89"/>
      <c r="J9" s="128"/>
    </row>
    <row r="10" spans="1:11" s="73" customFormat="1" ht="12.75" customHeight="1">
      <c r="A10" s="367" t="s">
        <v>173</v>
      </c>
      <c r="B10" s="367"/>
      <c r="C10" s="367"/>
      <c r="D10" s="367"/>
      <c r="E10" s="367"/>
      <c r="F10" s="367"/>
      <c r="G10" s="367"/>
      <c r="H10" s="367"/>
      <c r="I10" s="367"/>
      <c r="J10" s="130"/>
      <c r="K10" s="113"/>
    </row>
    <row r="11" spans="1:11" s="73" customFormat="1" ht="6" customHeight="1">
      <c r="A11" s="367"/>
      <c r="B11" s="368"/>
      <c r="C11" s="368"/>
      <c r="D11" s="368"/>
      <c r="E11" s="368"/>
      <c r="F11" s="368"/>
      <c r="G11" s="368"/>
      <c r="H11" s="368"/>
      <c r="I11" s="368"/>
      <c r="J11" s="131"/>
      <c r="K11" s="113"/>
    </row>
    <row r="12" spans="1:11" s="73" customFormat="1" ht="12.75">
      <c r="A12" s="367" t="s">
        <v>531</v>
      </c>
      <c r="B12" s="367"/>
      <c r="C12" s="367"/>
      <c r="D12" s="367"/>
      <c r="E12" s="367"/>
      <c r="F12" s="367"/>
      <c r="G12" s="367"/>
      <c r="H12" s="367"/>
      <c r="I12" s="367"/>
      <c r="J12" s="130"/>
      <c r="K12" s="113"/>
    </row>
    <row r="13" spans="1:10" ht="12.75">
      <c r="A13" s="369" t="s">
        <v>536</v>
      </c>
      <c r="B13" s="369"/>
      <c r="C13" s="369"/>
      <c r="D13" s="369"/>
      <c r="E13" s="369"/>
      <c r="F13" s="369"/>
      <c r="G13" s="369"/>
      <c r="H13" s="369"/>
      <c r="I13" s="369"/>
      <c r="J13" s="128"/>
    </row>
    <row r="14" spans="1:10" ht="12.75">
      <c r="A14" s="369" t="s">
        <v>272</v>
      </c>
      <c r="B14" s="369"/>
      <c r="C14" s="369"/>
      <c r="D14" s="369"/>
      <c r="E14" s="369"/>
      <c r="F14" s="369"/>
      <c r="G14" s="369"/>
      <c r="H14" s="369"/>
      <c r="I14" s="369"/>
      <c r="J14" s="128"/>
    </row>
    <row r="15" spans="2:10" ht="12.75">
      <c r="B15" s="62"/>
      <c r="C15" s="366" t="s">
        <v>263</v>
      </c>
      <c r="D15" s="366"/>
      <c r="E15" s="366"/>
      <c r="F15" s="366"/>
      <c r="G15" s="366"/>
      <c r="H15" s="366"/>
      <c r="I15" s="366"/>
      <c r="J15" s="132"/>
    </row>
    <row r="16" spans="1:20" s="53" customFormat="1" ht="39" customHeight="1">
      <c r="A16" s="364" t="s">
        <v>35</v>
      </c>
      <c r="B16" s="364"/>
      <c r="C16" s="364" t="s">
        <v>92</v>
      </c>
      <c r="D16" s="362"/>
      <c r="E16" s="362"/>
      <c r="F16" s="362"/>
      <c r="G16" s="52" t="s">
        <v>192</v>
      </c>
      <c r="H16" s="52" t="s">
        <v>174</v>
      </c>
      <c r="I16" s="52" t="s">
        <v>175</v>
      </c>
      <c r="J16" s="133"/>
      <c r="K16" s="48"/>
      <c r="R16" s="343" t="s">
        <v>545</v>
      </c>
      <c r="S16" s="343"/>
      <c r="T16" s="343"/>
    </row>
    <row r="17" spans="1:10" ht="12.75">
      <c r="A17" s="54" t="s">
        <v>36</v>
      </c>
      <c r="B17" s="55" t="s">
        <v>93</v>
      </c>
      <c r="C17" s="363" t="s">
        <v>93</v>
      </c>
      <c r="D17" s="365"/>
      <c r="E17" s="365"/>
      <c r="F17" s="365"/>
      <c r="G17" s="92"/>
      <c r="H17" s="98">
        <f>H18+H23+H24</f>
        <v>560585</v>
      </c>
      <c r="I17" s="98">
        <f>I18+I23+I24</f>
        <v>349356</v>
      </c>
      <c r="J17" s="134"/>
    </row>
    <row r="18" spans="1:10" ht="12.75">
      <c r="A18" s="56" t="s">
        <v>37</v>
      </c>
      <c r="B18" s="57" t="s">
        <v>94</v>
      </c>
      <c r="C18" s="360" t="s">
        <v>94</v>
      </c>
      <c r="D18" s="360"/>
      <c r="E18" s="360"/>
      <c r="F18" s="360"/>
      <c r="G18" s="92">
        <v>1</v>
      </c>
      <c r="H18" s="98">
        <f>H19+H20+H21+H22</f>
        <v>494567</v>
      </c>
      <c r="I18" s="98">
        <f>I19+I20+I21+I22</f>
        <v>342700</v>
      </c>
      <c r="J18" s="134"/>
    </row>
    <row r="19" spans="1:11" ht="12.75">
      <c r="A19" s="56" t="s">
        <v>95</v>
      </c>
      <c r="B19" s="57" t="s">
        <v>75</v>
      </c>
      <c r="C19" s="360" t="s">
        <v>75</v>
      </c>
      <c r="D19" s="360"/>
      <c r="E19" s="360"/>
      <c r="F19" s="360"/>
      <c r="G19" s="92"/>
      <c r="H19" s="95">
        <v>176454</v>
      </c>
      <c r="I19" s="95">
        <v>109500</v>
      </c>
      <c r="J19" s="133"/>
      <c r="K19" s="239">
        <f>+'[1]DK_2012_metai'!$H$92+'[1]DK_2012_metai'!$H$98+'[1]DK_2012_metai'!$H$104</f>
        <v>476948.97</v>
      </c>
    </row>
    <row r="20" spans="1:11" ht="12.75">
      <c r="A20" s="56" t="s">
        <v>96</v>
      </c>
      <c r="B20" s="58" t="s">
        <v>97</v>
      </c>
      <c r="C20" s="346" t="s">
        <v>97</v>
      </c>
      <c r="D20" s="346"/>
      <c r="E20" s="346"/>
      <c r="F20" s="346"/>
      <c r="G20" s="92"/>
      <c r="H20" s="95">
        <v>304018</v>
      </c>
      <c r="I20" s="95">
        <v>233200</v>
      </c>
      <c r="J20" s="133"/>
      <c r="K20" s="239">
        <f>+'[1]DK_2012_metai'!$H$93+'[1]DK_2012_metai'!$H$99+'[1]DK_2012_metai'!$H$105</f>
        <v>7347.860000000001</v>
      </c>
    </row>
    <row r="21" spans="1:11" ht="12.75">
      <c r="A21" s="56" t="s">
        <v>98</v>
      </c>
      <c r="B21" s="57" t="s">
        <v>222</v>
      </c>
      <c r="C21" s="346" t="s">
        <v>222</v>
      </c>
      <c r="D21" s="346"/>
      <c r="E21" s="346"/>
      <c r="F21" s="346"/>
      <c r="G21" s="92"/>
      <c r="H21" s="95">
        <v>7468</v>
      </c>
      <c r="I21" s="95"/>
      <c r="J21" s="133"/>
      <c r="K21" s="239">
        <f>+'[1]DK_2012_metai'!$H$94+'[1]DK_2012_metai'!$H$100</f>
        <v>58607.37</v>
      </c>
    </row>
    <row r="22" spans="1:11" ht="12.75">
      <c r="A22" s="56" t="s">
        <v>99</v>
      </c>
      <c r="B22" s="58" t="s">
        <v>100</v>
      </c>
      <c r="C22" s="346" t="s">
        <v>100</v>
      </c>
      <c r="D22" s="346"/>
      <c r="E22" s="346"/>
      <c r="F22" s="346"/>
      <c r="G22" s="92"/>
      <c r="H22" s="95">
        <f>-534+7161</f>
        <v>6627</v>
      </c>
      <c r="I22" s="95"/>
      <c r="J22" s="133"/>
      <c r="K22" s="239">
        <f>+'[1]DK_2012_metai'!$H$101+'[1]DK_2012_metai'!$H$106</f>
        <v>0</v>
      </c>
    </row>
    <row r="23" spans="1:11" ht="12.75">
      <c r="A23" s="56" t="s">
        <v>44</v>
      </c>
      <c r="B23" s="57" t="s">
        <v>223</v>
      </c>
      <c r="C23" s="346" t="s">
        <v>223</v>
      </c>
      <c r="D23" s="346"/>
      <c r="E23" s="346"/>
      <c r="F23" s="346"/>
      <c r="G23" s="92"/>
      <c r="H23" s="95"/>
      <c r="I23" s="95"/>
      <c r="J23" s="133"/>
      <c r="K23" s="51" t="s">
        <v>15</v>
      </c>
    </row>
    <row r="24" spans="1:10" ht="12.75">
      <c r="A24" s="56" t="s">
        <v>55</v>
      </c>
      <c r="B24" s="57" t="s">
        <v>224</v>
      </c>
      <c r="C24" s="346" t="s">
        <v>224</v>
      </c>
      <c r="D24" s="346"/>
      <c r="E24" s="346"/>
      <c r="F24" s="346"/>
      <c r="G24" s="92">
        <v>2</v>
      </c>
      <c r="H24" s="114">
        <f>H25-H26</f>
        <v>66018</v>
      </c>
      <c r="I24" s="114">
        <f>I25-I26</f>
        <v>6656</v>
      </c>
      <c r="J24" s="135"/>
    </row>
    <row r="25" spans="1:11" ht="12.75">
      <c r="A25" s="56" t="s">
        <v>225</v>
      </c>
      <c r="B25" s="58" t="s">
        <v>142</v>
      </c>
      <c r="C25" s="346" t="s">
        <v>142</v>
      </c>
      <c r="D25" s="346"/>
      <c r="E25" s="346"/>
      <c r="F25" s="346"/>
      <c r="G25" s="94"/>
      <c r="H25" s="95">
        <v>66018</v>
      </c>
      <c r="I25" s="95">
        <v>6656</v>
      </c>
      <c r="J25" s="133"/>
      <c r="K25" s="239">
        <f>+'[1]DK_2012_metai'!$H$107</f>
        <v>0</v>
      </c>
    </row>
    <row r="26" spans="1:11" ht="12.75">
      <c r="A26" s="56" t="s">
        <v>226</v>
      </c>
      <c r="B26" s="58" t="s">
        <v>143</v>
      </c>
      <c r="C26" s="346" t="s">
        <v>143</v>
      </c>
      <c r="D26" s="346"/>
      <c r="E26" s="346"/>
      <c r="F26" s="346"/>
      <c r="G26" s="94"/>
      <c r="H26" s="95"/>
      <c r="I26" s="95"/>
      <c r="J26" s="133"/>
      <c r="K26" s="51" t="s">
        <v>18</v>
      </c>
    </row>
    <row r="27" spans="1:10" ht="12.75">
      <c r="A27" s="54" t="s">
        <v>62</v>
      </c>
      <c r="B27" s="55" t="s">
        <v>101</v>
      </c>
      <c r="C27" s="363" t="s">
        <v>101</v>
      </c>
      <c r="D27" s="363"/>
      <c r="E27" s="363"/>
      <c r="F27" s="363"/>
      <c r="G27" s="92">
        <v>3</v>
      </c>
      <c r="H27" s="98">
        <f>H28+H29+H30+H31+H32+H33+H34+H35+H36+H37+H38+H39+H40+H41</f>
        <v>565943</v>
      </c>
      <c r="I27" s="98">
        <f>I28+I29+I30+I31+I32+I33+I34+I35+I36+I37+I38+I39+I40+I41</f>
        <v>361171</v>
      </c>
      <c r="J27" s="134"/>
    </row>
    <row r="28" spans="1:11" ht="12.75" customHeight="1">
      <c r="A28" s="56" t="s">
        <v>37</v>
      </c>
      <c r="B28" s="57" t="s">
        <v>31</v>
      </c>
      <c r="C28" s="346" t="s">
        <v>176</v>
      </c>
      <c r="D28" s="347"/>
      <c r="E28" s="347"/>
      <c r="F28" s="347"/>
      <c r="G28" s="94"/>
      <c r="H28" s="95">
        <v>458064</v>
      </c>
      <c r="I28" s="95">
        <v>329590</v>
      </c>
      <c r="J28" s="133"/>
      <c r="K28" s="239">
        <f>+'[1]DK_2012_metai'!$G$110+'[1]DK_2012_metai'!$G$111</f>
        <v>0</v>
      </c>
    </row>
    <row r="29" spans="1:20" ht="12.75" customHeight="1">
      <c r="A29" s="56" t="s">
        <v>227</v>
      </c>
      <c r="B29" s="57" t="s">
        <v>102</v>
      </c>
      <c r="C29" s="346" t="s">
        <v>177</v>
      </c>
      <c r="D29" s="347"/>
      <c r="E29" s="347"/>
      <c r="F29" s="347"/>
      <c r="G29" s="94"/>
      <c r="H29" s="95">
        <v>9604</v>
      </c>
      <c r="I29" s="95">
        <v>5088</v>
      </c>
      <c r="J29" s="133"/>
      <c r="K29" s="239">
        <f>+'[1]DK_2012_metai'!$G$96</f>
        <v>0</v>
      </c>
      <c r="T29" s="244"/>
    </row>
    <row r="30" spans="1:11" ht="12.75" customHeight="1">
      <c r="A30" s="56" t="s">
        <v>55</v>
      </c>
      <c r="B30" s="57" t="s">
        <v>228</v>
      </c>
      <c r="C30" s="346" t="s">
        <v>178</v>
      </c>
      <c r="D30" s="347"/>
      <c r="E30" s="347"/>
      <c r="F30" s="347"/>
      <c r="G30" s="94"/>
      <c r="H30" s="95">
        <v>10122</v>
      </c>
      <c r="I30" s="95">
        <v>11003</v>
      </c>
      <c r="J30" s="136"/>
      <c r="K30" s="239">
        <f>+'[1]DK_2012_metai'!$G$115+'[1]DK_2012_metai'!$G$116+'[1]DK_2012_metai'!$G$117+'[1]DK_2012_metai'!$G$118</f>
        <v>0</v>
      </c>
    </row>
    <row r="31" spans="1:10" ht="12.75" customHeight="1">
      <c r="A31" s="56" t="s">
        <v>70</v>
      </c>
      <c r="B31" s="57" t="s">
        <v>103</v>
      </c>
      <c r="C31" s="360" t="s">
        <v>179</v>
      </c>
      <c r="D31" s="347"/>
      <c r="E31" s="347"/>
      <c r="F31" s="347"/>
      <c r="G31" s="94"/>
      <c r="H31" s="95"/>
      <c r="I31" s="95"/>
      <c r="J31" s="136"/>
    </row>
    <row r="32" spans="1:10" ht="12.75" customHeight="1">
      <c r="A32" s="56" t="s">
        <v>72</v>
      </c>
      <c r="B32" s="57" t="s">
        <v>105</v>
      </c>
      <c r="C32" s="360" t="s">
        <v>180</v>
      </c>
      <c r="D32" s="347"/>
      <c r="E32" s="347"/>
      <c r="F32" s="347"/>
      <c r="G32" s="94"/>
      <c r="H32" s="95"/>
      <c r="I32" s="95"/>
      <c r="J32" s="136"/>
    </row>
    <row r="33" spans="1:11" ht="12.75" customHeight="1">
      <c r="A33" s="56" t="s">
        <v>104</v>
      </c>
      <c r="B33" s="57" t="s">
        <v>107</v>
      </c>
      <c r="C33" s="360" t="s">
        <v>181</v>
      </c>
      <c r="D33" s="347"/>
      <c r="E33" s="347"/>
      <c r="F33" s="347"/>
      <c r="G33" s="94"/>
      <c r="H33" s="95">
        <v>671</v>
      </c>
      <c r="I33" s="95">
        <v>286</v>
      </c>
      <c r="J33" s="136"/>
      <c r="K33" s="239">
        <f>+'[1]DK_2012_metai'!$G$119</f>
        <v>0</v>
      </c>
    </row>
    <row r="34" spans="1:10" ht="12.75" customHeight="1">
      <c r="A34" s="56" t="s">
        <v>106</v>
      </c>
      <c r="B34" s="57" t="s">
        <v>229</v>
      </c>
      <c r="C34" s="360" t="s">
        <v>230</v>
      </c>
      <c r="D34" s="347"/>
      <c r="E34" s="347"/>
      <c r="F34" s="347"/>
      <c r="G34" s="94"/>
      <c r="H34" s="95"/>
      <c r="I34" s="95"/>
      <c r="J34" s="137"/>
    </row>
    <row r="35" spans="1:10" ht="12.75" customHeight="1">
      <c r="A35" s="56" t="s">
        <v>108</v>
      </c>
      <c r="B35" s="57" t="s">
        <v>231</v>
      </c>
      <c r="C35" s="346" t="s">
        <v>231</v>
      </c>
      <c r="D35" s="347"/>
      <c r="E35" s="347"/>
      <c r="F35" s="347"/>
      <c r="G35" s="94"/>
      <c r="H35" s="95"/>
      <c r="I35" s="95"/>
      <c r="J35" s="137"/>
    </row>
    <row r="36" spans="1:19" ht="12.75" customHeight="1">
      <c r="A36" s="56" t="s">
        <v>156</v>
      </c>
      <c r="B36" s="57" t="s">
        <v>232</v>
      </c>
      <c r="C36" s="360" t="s">
        <v>232</v>
      </c>
      <c r="D36" s="347"/>
      <c r="E36" s="347"/>
      <c r="F36" s="347"/>
      <c r="G36" s="94"/>
      <c r="H36" s="95">
        <v>77610</v>
      </c>
      <c r="I36" s="95">
        <v>9804</v>
      </c>
      <c r="J36" s="137"/>
      <c r="K36" s="239">
        <f>+'[1]DK_2012_metai'!$G$102</f>
        <v>3014.85</v>
      </c>
      <c r="S36" s="244"/>
    </row>
    <row r="37" spans="1:11" ht="12.75" customHeight="1">
      <c r="A37" s="56" t="s">
        <v>157</v>
      </c>
      <c r="B37" s="57" t="s">
        <v>233</v>
      </c>
      <c r="C37" s="346" t="s">
        <v>182</v>
      </c>
      <c r="D37" s="362"/>
      <c r="E37" s="362"/>
      <c r="F37" s="362"/>
      <c r="G37" s="94"/>
      <c r="H37" s="95"/>
      <c r="I37" s="95"/>
      <c r="J37" s="137"/>
      <c r="K37" s="51" t="s">
        <v>261</v>
      </c>
    </row>
    <row r="38" spans="1:10" ht="12.75" customHeight="1">
      <c r="A38" s="56" t="s">
        <v>158</v>
      </c>
      <c r="B38" s="57" t="s">
        <v>234</v>
      </c>
      <c r="C38" s="346" t="s">
        <v>183</v>
      </c>
      <c r="D38" s="347"/>
      <c r="E38" s="347"/>
      <c r="F38" s="347"/>
      <c r="G38" s="94"/>
      <c r="H38" s="95"/>
      <c r="I38" s="95"/>
      <c r="J38" s="137"/>
    </row>
    <row r="39" spans="1:10" ht="12.75" customHeight="1">
      <c r="A39" s="56" t="s">
        <v>159</v>
      </c>
      <c r="B39" s="57" t="s">
        <v>235</v>
      </c>
      <c r="C39" s="346" t="s">
        <v>184</v>
      </c>
      <c r="D39" s="347"/>
      <c r="E39" s="347"/>
      <c r="F39" s="347"/>
      <c r="G39" s="94"/>
      <c r="H39" s="95"/>
      <c r="I39" s="95"/>
      <c r="J39" s="137"/>
    </row>
    <row r="40" spans="1:11" ht="12.75" customHeight="1">
      <c r="A40" s="56" t="s">
        <v>185</v>
      </c>
      <c r="B40" s="57" t="s">
        <v>236</v>
      </c>
      <c r="C40" s="346" t="s">
        <v>186</v>
      </c>
      <c r="D40" s="347"/>
      <c r="E40" s="347"/>
      <c r="F40" s="347"/>
      <c r="G40" s="94"/>
      <c r="H40" s="95">
        <f>5861+5064-519-534</f>
        <v>9872</v>
      </c>
      <c r="I40" s="95">
        <v>5400</v>
      </c>
      <c r="J40" s="137"/>
      <c r="K40" s="239">
        <f>+'[1]DK_2012_metai'!$G$121</f>
        <v>0</v>
      </c>
    </row>
    <row r="41" spans="1:10" ht="12.75" customHeight="1">
      <c r="A41" s="56" t="s">
        <v>187</v>
      </c>
      <c r="B41" s="57" t="s">
        <v>109</v>
      </c>
      <c r="C41" s="348" t="s">
        <v>188</v>
      </c>
      <c r="D41" s="349"/>
      <c r="E41" s="349"/>
      <c r="F41" s="350"/>
      <c r="G41" s="94"/>
      <c r="H41" s="95"/>
      <c r="I41" s="95"/>
      <c r="J41" s="138"/>
    </row>
    <row r="42" spans="1:10" ht="12.75">
      <c r="A42" s="55" t="s">
        <v>63</v>
      </c>
      <c r="B42" s="59" t="s">
        <v>144</v>
      </c>
      <c r="C42" s="351" t="s">
        <v>144</v>
      </c>
      <c r="D42" s="352"/>
      <c r="E42" s="352"/>
      <c r="F42" s="353"/>
      <c r="G42" s="92"/>
      <c r="H42" s="98">
        <f>H17-H27</f>
        <v>-5358</v>
      </c>
      <c r="I42" s="98">
        <f>I17-I27</f>
        <v>-11815</v>
      </c>
      <c r="J42" s="134"/>
    </row>
    <row r="43" spans="1:10" ht="12.75">
      <c r="A43" s="55" t="s">
        <v>74</v>
      </c>
      <c r="B43" s="55" t="s">
        <v>110</v>
      </c>
      <c r="C43" s="357" t="s">
        <v>110</v>
      </c>
      <c r="D43" s="352"/>
      <c r="E43" s="352"/>
      <c r="F43" s="353"/>
      <c r="G43" s="92">
        <v>4</v>
      </c>
      <c r="H43" s="98">
        <f>H44-H45-H46</f>
        <v>0</v>
      </c>
      <c r="I43" s="98">
        <f>I44-I45-I46</f>
        <v>0</v>
      </c>
      <c r="J43" s="134"/>
    </row>
    <row r="44" spans="1:10" ht="12.75">
      <c r="A44" s="58" t="s">
        <v>111</v>
      </c>
      <c r="B44" s="57" t="s">
        <v>237</v>
      </c>
      <c r="C44" s="348" t="s">
        <v>189</v>
      </c>
      <c r="D44" s="349"/>
      <c r="E44" s="349"/>
      <c r="F44" s="350"/>
      <c r="G44" s="96"/>
      <c r="H44" s="95">
        <v>519</v>
      </c>
      <c r="I44" s="95"/>
      <c r="J44" s="138"/>
    </row>
    <row r="45" spans="1:11" ht="12.75">
      <c r="A45" s="58" t="s">
        <v>44</v>
      </c>
      <c r="B45" s="57" t="s">
        <v>190</v>
      </c>
      <c r="C45" s="348" t="s">
        <v>190</v>
      </c>
      <c r="D45" s="349"/>
      <c r="E45" s="349"/>
      <c r="F45" s="350"/>
      <c r="G45" s="96"/>
      <c r="H45" s="95"/>
      <c r="I45" s="95"/>
      <c r="J45" s="138"/>
      <c r="K45" s="51" t="s">
        <v>28</v>
      </c>
    </row>
    <row r="46" spans="1:10" ht="12.75">
      <c r="A46" s="58" t="s">
        <v>116</v>
      </c>
      <c r="B46" s="57" t="s">
        <v>238</v>
      </c>
      <c r="C46" s="348" t="s">
        <v>191</v>
      </c>
      <c r="D46" s="349"/>
      <c r="E46" s="349"/>
      <c r="F46" s="350"/>
      <c r="G46" s="96"/>
      <c r="H46" s="95">
        <v>519</v>
      </c>
      <c r="I46" s="95"/>
      <c r="J46" s="138"/>
    </row>
    <row r="47" spans="1:11" ht="12.75">
      <c r="A47" s="55" t="s">
        <v>78</v>
      </c>
      <c r="B47" s="59" t="s">
        <v>112</v>
      </c>
      <c r="C47" s="351" t="s">
        <v>112</v>
      </c>
      <c r="D47" s="352"/>
      <c r="E47" s="352"/>
      <c r="F47" s="353"/>
      <c r="G47" s="92">
        <v>5</v>
      </c>
      <c r="H47" s="93">
        <v>12</v>
      </c>
      <c r="I47" s="93">
        <v>0</v>
      </c>
      <c r="J47" s="139"/>
      <c r="K47" s="51" t="s">
        <v>19</v>
      </c>
    </row>
    <row r="48" spans="1:11" ht="24" customHeight="1">
      <c r="A48" s="55" t="s">
        <v>90</v>
      </c>
      <c r="B48" s="59" t="s">
        <v>32</v>
      </c>
      <c r="C48" s="361" t="s">
        <v>32</v>
      </c>
      <c r="D48" s="355"/>
      <c r="E48" s="355"/>
      <c r="F48" s="356"/>
      <c r="G48" s="97"/>
      <c r="H48" s="93"/>
      <c r="I48" s="93"/>
      <c r="J48" s="139"/>
      <c r="K48" s="51" t="s">
        <v>16</v>
      </c>
    </row>
    <row r="49" spans="1:10" ht="12.75">
      <c r="A49" s="55" t="s">
        <v>114</v>
      </c>
      <c r="B49" s="59" t="s">
        <v>239</v>
      </c>
      <c r="C49" s="351" t="s">
        <v>239</v>
      </c>
      <c r="D49" s="352"/>
      <c r="E49" s="352"/>
      <c r="F49" s="353"/>
      <c r="G49" s="97"/>
      <c r="H49" s="93"/>
      <c r="I49" s="93"/>
      <c r="J49" s="139"/>
    </row>
    <row r="50" spans="1:10" ht="24.75" customHeight="1">
      <c r="A50" s="55" t="s">
        <v>115</v>
      </c>
      <c r="B50" s="55" t="s">
        <v>240</v>
      </c>
      <c r="C50" s="354" t="s">
        <v>240</v>
      </c>
      <c r="D50" s="355"/>
      <c r="E50" s="355"/>
      <c r="F50" s="356"/>
      <c r="G50" s="97"/>
      <c r="H50" s="99">
        <f>H42+H43+H47+H48</f>
        <v>-5346</v>
      </c>
      <c r="I50" s="99">
        <f>I42+I43+I47+I48</f>
        <v>-11815</v>
      </c>
      <c r="J50" s="140"/>
    </row>
    <row r="51" spans="1:10" ht="12.75">
      <c r="A51" s="55" t="s">
        <v>37</v>
      </c>
      <c r="B51" s="55" t="s">
        <v>113</v>
      </c>
      <c r="C51" s="357" t="s">
        <v>113</v>
      </c>
      <c r="D51" s="352"/>
      <c r="E51" s="352"/>
      <c r="F51" s="353"/>
      <c r="G51" s="97"/>
      <c r="H51" s="93"/>
      <c r="I51" s="93"/>
      <c r="J51" s="139"/>
    </row>
    <row r="52" spans="1:10" ht="12.75">
      <c r="A52" s="55" t="s">
        <v>241</v>
      </c>
      <c r="B52" s="59" t="s">
        <v>155</v>
      </c>
      <c r="C52" s="351" t="s">
        <v>155</v>
      </c>
      <c r="D52" s="352"/>
      <c r="E52" s="352"/>
      <c r="F52" s="353"/>
      <c r="G52" s="92">
        <v>6</v>
      </c>
      <c r="H52" s="99">
        <f>H50+H51</f>
        <v>-5346</v>
      </c>
      <c r="I52" s="99">
        <f>I50+I51</f>
        <v>-11815</v>
      </c>
      <c r="J52" s="140"/>
    </row>
    <row r="53" spans="1:11" ht="12.75">
      <c r="A53" s="58" t="s">
        <v>37</v>
      </c>
      <c r="B53" s="57" t="s">
        <v>242</v>
      </c>
      <c r="C53" s="348" t="s">
        <v>242</v>
      </c>
      <c r="D53" s="349"/>
      <c r="E53" s="349"/>
      <c r="F53" s="350"/>
      <c r="G53" s="96"/>
      <c r="H53" s="100"/>
      <c r="I53" s="100"/>
      <c r="J53" s="138"/>
      <c r="K53" s="51" t="s">
        <v>17</v>
      </c>
    </row>
    <row r="54" spans="1:11" ht="12.75">
      <c r="A54" s="58" t="s">
        <v>44</v>
      </c>
      <c r="B54" s="57" t="s">
        <v>243</v>
      </c>
      <c r="C54" s="348" t="s">
        <v>243</v>
      </c>
      <c r="D54" s="349"/>
      <c r="E54" s="349"/>
      <c r="F54" s="350"/>
      <c r="G54" s="96"/>
      <c r="H54" s="100"/>
      <c r="I54" s="100"/>
      <c r="J54" s="138"/>
      <c r="K54" s="51" t="s">
        <v>17</v>
      </c>
    </row>
    <row r="55" spans="1:10" ht="20.25" customHeight="1">
      <c r="A55" s="48"/>
      <c r="B55" s="48"/>
      <c r="C55" s="48"/>
      <c r="D55" s="48"/>
      <c r="G55" s="60"/>
      <c r="H55" s="60"/>
      <c r="I55" s="60"/>
      <c r="J55" s="141"/>
    </row>
    <row r="56" spans="1:10" ht="14.25" customHeight="1">
      <c r="A56" s="61"/>
      <c r="B56" s="60"/>
      <c r="C56" s="358" t="s">
        <v>532</v>
      </c>
      <c r="D56" s="359"/>
      <c r="E56" s="60"/>
      <c r="F56" s="61"/>
      <c r="G56" s="62"/>
      <c r="H56" s="344" t="s">
        <v>533</v>
      </c>
      <c r="I56" s="344"/>
      <c r="J56" s="142"/>
    </row>
    <row r="57" spans="1:11" s="253" customFormat="1" ht="22.5" customHeight="1">
      <c r="A57" s="339"/>
      <c r="B57" s="339"/>
      <c r="C57" s="339"/>
      <c r="D57" s="339"/>
      <c r="G57" s="255"/>
      <c r="H57" s="345"/>
      <c r="I57" s="345"/>
      <c r="J57" s="257"/>
      <c r="K57" s="258"/>
    </row>
    <row r="58" spans="3:9" ht="12.75" customHeight="1">
      <c r="C58" s="358" t="s">
        <v>292</v>
      </c>
      <c r="D58" s="359"/>
      <c r="G58" s="62"/>
      <c r="H58" s="344" t="s">
        <v>310</v>
      </c>
      <c r="I58" s="344"/>
    </row>
  </sheetData>
  <sheetProtection/>
  <mergeCells count="58">
    <mergeCell ref="H58:I58"/>
    <mergeCell ref="C58:D58"/>
    <mergeCell ref="A16:B16"/>
    <mergeCell ref="A4:I4"/>
    <mergeCell ref="A6:I6"/>
    <mergeCell ref="A8:I8"/>
    <mergeCell ref="C5:H5"/>
    <mergeCell ref="C7:H7"/>
    <mergeCell ref="C29:F29"/>
    <mergeCell ref="C22:F22"/>
    <mergeCell ref="C15:I15"/>
    <mergeCell ref="A10:I10"/>
    <mergeCell ref="A11:I11"/>
    <mergeCell ref="A12:I12"/>
    <mergeCell ref="A13:I13"/>
    <mergeCell ref="A14:I14"/>
    <mergeCell ref="C16:F16"/>
    <mergeCell ref="C17:F17"/>
    <mergeCell ref="C18:F18"/>
    <mergeCell ref="C19:F19"/>
    <mergeCell ref="C20:F20"/>
    <mergeCell ref="C21:F21"/>
    <mergeCell ref="C30:F30"/>
    <mergeCell ref="C31:F31"/>
    <mergeCell ref="C32:F32"/>
    <mergeCell ref="C24:F24"/>
    <mergeCell ref="C25:F25"/>
    <mergeCell ref="C38:F38"/>
    <mergeCell ref="C45:F45"/>
    <mergeCell ref="C39:F39"/>
    <mergeCell ref="C48:F48"/>
    <mergeCell ref="C47:F47"/>
    <mergeCell ref="C23:F23"/>
    <mergeCell ref="C36:F36"/>
    <mergeCell ref="C37:F37"/>
    <mergeCell ref="C26:F26"/>
    <mergeCell ref="C27:F27"/>
    <mergeCell ref="C28:F28"/>
    <mergeCell ref="C53:F53"/>
    <mergeCell ref="C54:F54"/>
    <mergeCell ref="C56:D56"/>
    <mergeCell ref="C46:F46"/>
    <mergeCell ref="C33:F33"/>
    <mergeCell ref="C34:F34"/>
    <mergeCell ref="C35:F35"/>
    <mergeCell ref="C42:F42"/>
    <mergeCell ref="C43:F43"/>
    <mergeCell ref="C44:F44"/>
    <mergeCell ref="R16:T16"/>
    <mergeCell ref="H56:I56"/>
    <mergeCell ref="H57:I57"/>
    <mergeCell ref="A57:D57"/>
    <mergeCell ref="C40:F40"/>
    <mergeCell ref="C41:F41"/>
    <mergeCell ref="C49:F49"/>
    <mergeCell ref="C50:F50"/>
    <mergeCell ref="C51:F51"/>
    <mergeCell ref="C52:F52"/>
  </mergeCells>
  <printOptions horizontalCentered="1"/>
  <pageMargins left="0.32" right="0.26" top="0.43" bottom="0.17" header="0.26" footer="0.31"/>
  <pageSetup cellComments="asDisplayed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9"/>
  <sheetViews>
    <sheetView showGridLines="0" zoomScalePageLayoutView="0" workbookViewId="0" topLeftCell="A19">
      <selection activeCell="K29" sqref="K29"/>
    </sheetView>
  </sheetViews>
  <sheetFormatPr defaultColWidth="9.140625" defaultRowHeight="12.75"/>
  <cols>
    <col min="1" max="1" width="6.00390625" style="81" customWidth="1"/>
    <col min="2" max="2" width="32.8515625" style="63" customWidth="1"/>
    <col min="3" max="3" width="11.00390625" style="63" customWidth="1"/>
    <col min="4" max="13" width="11.140625" style="63" customWidth="1"/>
    <col min="14" max="16384" width="9.140625" style="63" customWidth="1"/>
  </cols>
  <sheetData>
    <row r="1" ht="12.75">
      <c r="I1" s="63" t="s">
        <v>249</v>
      </c>
    </row>
    <row r="2" ht="12.75">
      <c r="I2" s="63" t="s">
        <v>246</v>
      </c>
    </row>
    <row r="3" ht="6.75" customHeight="1"/>
    <row r="4" spans="1:11" s="66" customFormat="1" ht="12.75">
      <c r="A4" s="374" t="s">
        <v>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</row>
    <row r="5" s="66" customFormat="1" ht="6.75" customHeight="1">
      <c r="A5" s="70"/>
    </row>
    <row r="6" spans="1:11" s="79" customFormat="1" ht="12.75" customHeight="1">
      <c r="A6" s="80"/>
      <c r="B6" s="80"/>
      <c r="C6" s="379" t="s">
        <v>309</v>
      </c>
      <c r="D6" s="379"/>
      <c r="E6" s="379"/>
      <c r="F6" s="379"/>
      <c r="G6" s="379"/>
      <c r="H6" s="379"/>
      <c r="I6" s="379"/>
      <c r="J6" s="80"/>
      <c r="K6" s="80"/>
    </row>
    <row r="7" spans="1:11" s="66" customFormat="1" ht="12.75">
      <c r="A7" s="373" t="s">
        <v>195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</row>
    <row r="8" spans="1:7" s="66" customFormat="1" ht="12.75">
      <c r="A8" s="78"/>
      <c r="B8" s="78"/>
      <c r="C8" s="77"/>
      <c r="D8" s="77"/>
      <c r="E8" s="77"/>
      <c r="F8" s="77"/>
      <c r="G8" s="77"/>
    </row>
    <row r="9" spans="1:11" s="66" customFormat="1" ht="14.25">
      <c r="A9" s="376" t="s">
        <v>250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</row>
    <row r="10" s="66" customFormat="1" ht="12.75">
      <c r="A10" s="70"/>
    </row>
    <row r="11" spans="1:13" s="66" customFormat="1" ht="12.75">
      <c r="A11" s="372" t="s">
        <v>35</v>
      </c>
      <c r="B11" s="372" t="s">
        <v>30</v>
      </c>
      <c r="C11" s="372" t="s">
        <v>145</v>
      </c>
      <c r="D11" s="372" t="s">
        <v>247</v>
      </c>
      <c r="E11" s="372"/>
      <c r="F11" s="372"/>
      <c r="G11" s="372"/>
      <c r="H11" s="372"/>
      <c r="I11" s="372"/>
      <c r="J11" s="378"/>
      <c r="K11" s="378"/>
      <c r="L11" s="372"/>
      <c r="M11" s="372" t="s">
        <v>146</v>
      </c>
    </row>
    <row r="12" spans="1:13" s="66" customFormat="1" ht="105" customHeight="1">
      <c r="A12" s="372"/>
      <c r="B12" s="372"/>
      <c r="C12" s="372"/>
      <c r="D12" s="17" t="s">
        <v>10</v>
      </c>
      <c r="E12" s="17" t="s">
        <v>1</v>
      </c>
      <c r="F12" s="17" t="s">
        <v>11</v>
      </c>
      <c r="G12" s="17" t="s">
        <v>251</v>
      </c>
      <c r="H12" s="17" t="s">
        <v>12</v>
      </c>
      <c r="I12" s="104" t="s">
        <v>2</v>
      </c>
      <c r="J12" s="17" t="s">
        <v>3</v>
      </c>
      <c r="K12" s="76" t="s">
        <v>4</v>
      </c>
      <c r="L12" s="110" t="s">
        <v>5</v>
      </c>
      <c r="M12" s="372"/>
    </row>
    <row r="13" spans="1:13" s="66" customFormat="1" ht="12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12" t="s">
        <v>6</v>
      </c>
      <c r="L13" s="18">
        <v>12</v>
      </c>
      <c r="M13" s="18">
        <v>13</v>
      </c>
    </row>
    <row r="14" spans="1:13" s="66" customFormat="1" ht="51">
      <c r="A14" s="17" t="s">
        <v>118</v>
      </c>
      <c r="B14" s="64" t="s">
        <v>7</v>
      </c>
      <c r="C14" s="87">
        <f>SUM(C15:C16)</f>
        <v>869</v>
      </c>
      <c r="D14" s="86">
        <f aca="true" t="shared" si="0" ref="D14:M14">SUM(D15:D16)</f>
        <v>166307</v>
      </c>
      <c r="E14" s="87">
        <f t="shared" si="0"/>
        <v>0</v>
      </c>
      <c r="F14" s="87">
        <f t="shared" si="0"/>
        <v>0</v>
      </c>
      <c r="G14" s="87">
        <f t="shared" si="0"/>
        <v>0</v>
      </c>
      <c r="H14" s="87">
        <f t="shared" si="0"/>
        <v>0</v>
      </c>
      <c r="I14" s="86">
        <f t="shared" si="0"/>
        <v>163734</v>
      </c>
      <c r="J14" s="87">
        <f t="shared" si="0"/>
        <v>0</v>
      </c>
      <c r="K14" s="87">
        <f t="shared" si="0"/>
        <v>0</v>
      </c>
      <c r="L14" s="87">
        <f t="shared" si="0"/>
        <v>0</v>
      </c>
      <c r="M14" s="87">
        <f t="shared" si="0"/>
        <v>3442</v>
      </c>
    </row>
    <row r="15" spans="1:13" s="66" customFormat="1" ht="14.25" customHeight="1">
      <c r="A15" s="18" t="s">
        <v>147</v>
      </c>
      <c r="B15" s="65" t="s">
        <v>33</v>
      </c>
      <c r="C15" s="18"/>
      <c r="D15" s="18">
        <v>4838</v>
      </c>
      <c r="E15" s="18"/>
      <c r="F15" s="18"/>
      <c r="G15" s="18"/>
      <c r="H15" s="18"/>
      <c r="I15" s="18">
        <v>4838</v>
      </c>
      <c r="J15" s="18"/>
      <c r="K15" s="18"/>
      <c r="L15" s="18"/>
      <c r="M15" s="87">
        <f>C15+D15+E15+F15-G15-H15-I15-J15-K15+L15</f>
        <v>0</v>
      </c>
    </row>
    <row r="16" spans="1:13" s="66" customFormat="1" ht="14.25" customHeight="1">
      <c r="A16" s="18" t="s">
        <v>148</v>
      </c>
      <c r="B16" s="65" t="s">
        <v>34</v>
      </c>
      <c r="C16" s="18">
        <v>869</v>
      </c>
      <c r="D16" s="18">
        <v>161469</v>
      </c>
      <c r="E16" s="18"/>
      <c r="F16" s="18"/>
      <c r="G16" s="18"/>
      <c r="H16" s="18"/>
      <c r="I16" s="18">
        <v>158896</v>
      </c>
      <c r="J16" s="18"/>
      <c r="K16" s="18"/>
      <c r="L16" s="18"/>
      <c r="M16" s="87">
        <f>C16+D16+E16+F16-G16-H16-I16-J16-K16+L16</f>
        <v>3442</v>
      </c>
    </row>
    <row r="17" spans="1:13" s="66" customFormat="1" ht="48" customHeight="1">
      <c r="A17" s="17" t="s">
        <v>119</v>
      </c>
      <c r="B17" s="64" t="s">
        <v>8</v>
      </c>
      <c r="C17" s="86">
        <f>SUM(C18:C19)</f>
        <v>112984</v>
      </c>
      <c r="D17" s="86">
        <f aca="true" t="shared" si="1" ref="D17:M17">SUM(D18:D19)</f>
        <v>292158</v>
      </c>
      <c r="E17" s="86">
        <f t="shared" si="1"/>
        <v>0</v>
      </c>
      <c r="F17" s="86">
        <f t="shared" si="1"/>
        <v>0</v>
      </c>
      <c r="G17" s="86">
        <f t="shared" si="1"/>
        <v>0</v>
      </c>
      <c r="H17" s="86">
        <f t="shared" si="1"/>
        <v>0</v>
      </c>
      <c r="I17" s="86">
        <f t="shared" si="1"/>
        <v>295126</v>
      </c>
      <c r="J17" s="86">
        <f t="shared" si="1"/>
        <v>0</v>
      </c>
      <c r="K17" s="86">
        <f t="shared" si="1"/>
        <v>0</v>
      </c>
      <c r="L17" s="86">
        <f t="shared" si="1"/>
        <v>0</v>
      </c>
      <c r="M17" s="86">
        <f t="shared" si="1"/>
        <v>110016</v>
      </c>
    </row>
    <row r="18" spans="1:13" s="66" customFormat="1" ht="13.5" customHeight="1">
      <c r="A18" s="18" t="s">
        <v>149</v>
      </c>
      <c r="B18" s="65" t="s">
        <v>33</v>
      </c>
      <c r="C18" s="18">
        <v>112984</v>
      </c>
      <c r="D18" s="18">
        <v>10471</v>
      </c>
      <c r="E18" s="18"/>
      <c r="F18" s="24"/>
      <c r="G18" s="18"/>
      <c r="H18" s="18"/>
      <c r="I18" s="18">
        <f>6888+10471</f>
        <v>17359</v>
      </c>
      <c r="J18" s="18"/>
      <c r="K18" s="18"/>
      <c r="L18" s="18"/>
      <c r="M18" s="87">
        <f>C18+D18+E18+F18-G18-H18-I18-J18-K18+L18</f>
        <v>106096</v>
      </c>
    </row>
    <row r="19" spans="1:13" s="66" customFormat="1" ht="13.5" customHeight="1">
      <c r="A19" s="18" t="s">
        <v>154</v>
      </c>
      <c r="B19" s="65" t="s">
        <v>34</v>
      </c>
      <c r="C19" s="18">
        <v>0</v>
      </c>
      <c r="D19" s="18">
        <v>281687</v>
      </c>
      <c r="E19" s="18"/>
      <c r="F19" s="18"/>
      <c r="G19" s="18"/>
      <c r="H19" s="18"/>
      <c r="I19" s="18">
        <v>277767</v>
      </c>
      <c r="J19" s="18"/>
      <c r="K19" s="18"/>
      <c r="L19" s="18"/>
      <c r="M19" s="87">
        <f>C19+D19+E19+F19-G19-H19-I19-J19-K19+L19</f>
        <v>3920</v>
      </c>
    </row>
    <row r="20" spans="1:13" s="66" customFormat="1" ht="71.25" customHeight="1">
      <c r="A20" s="17" t="s">
        <v>120</v>
      </c>
      <c r="B20" s="241" t="s">
        <v>314</v>
      </c>
      <c r="C20" s="87">
        <f>SUM(C21:C22)</f>
        <v>35039</v>
      </c>
      <c r="D20" s="87">
        <f aca="true" t="shared" si="2" ref="D20:M20">SUM(D21:D22)</f>
        <v>0</v>
      </c>
      <c r="E20" s="87">
        <f t="shared" si="2"/>
        <v>0</v>
      </c>
      <c r="F20" s="87">
        <f t="shared" si="2"/>
        <v>0</v>
      </c>
      <c r="G20" s="87">
        <f t="shared" si="2"/>
        <v>0</v>
      </c>
      <c r="H20" s="87">
        <f t="shared" si="2"/>
        <v>0</v>
      </c>
      <c r="I20" s="87">
        <f t="shared" si="2"/>
        <v>7468</v>
      </c>
      <c r="J20" s="87">
        <f t="shared" si="2"/>
        <v>0</v>
      </c>
      <c r="K20" s="87">
        <f t="shared" si="2"/>
        <v>0</v>
      </c>
      <c r="L20" s="87">
        <f t="shared" si="2"/>
        <v>0</v>
      </c>
      <c r="M20" s="87">
        <f t="shared" si="2"/>
        <v>27571</v>
      </c>
    </row>
    <row r="21" spans="1:13" s="66" customFormat="1" ht="13.5" customHeight="1">
      <c r="A21" s="18" t="s">
        <v>150</v>
      </c>
      <c r="B21" s="65" t="s">
        <v>33</v>
      </c>
      <c r="C21" s="18">
        <v>30115</v>
      </c>
      <c r="D21" s="18"/>
      <c r="E21" s="18"/>
      <c r="F21" s="18"/>
      <c r="G21" s="18"/>
      <c r="H21" s="18"/>
      <c r="I21" s="18">
        <v>2544</v>
      </c>
      <c r="J21" s="18"/>
      <c r="K21" s="18"/>
      <c r="L21" s="18"/>
      <c r="M21" s="87">
        <f>C21+D21+E21+F21-G21-H21-I21-J21-K21+L21</f>
        <v>27571</v>
      </c>
    </row>
    <row r="22" spans="1:13" s="66" customFormat="1" ht="13.5" customHeight="1">
      <c r="A22" s="18" t="s">
        <v>151</v>
      </c>
      <c r="B22" s="65" t="s">
        <v>34</v>
      </c>
      <c r="C22" s="18">
        <v>4924</v>
      </c>
      <c r="D22" s="18"/>
      <c r="E22" s="18"/>
      <c r="F22" s="18"/>
      <c r="G22" s="18"/>
      <c r="H22" s="18"/>
      <c r="I22" s="18">
        <v>4924</v>
      </c>
      <c r="J22" s="18"/>
      <c r="K22" s="18"/>
      <c r="L22" s="18"/>
      <c r="M22" s="87">
        <f>C22+D22+E22+F22-G22-H22-I22-J22-K22+L22</f>
        <v>0</v>
      </c>
    </row>
    <row r="23" spans="1:13" s="66" customFormat="1" ht="13.5" customHeight="1">
      <c r="A23" s="17" t="s">
        <v>121</v>
      </c>
      <c r="B23" s="64" t="s">
        <v>166</v>
      </c>
      <c r="C23" s="86">
        <f>SUM(C24:C25)</f>
        <v>11023</v>
      </c>
      <c r="D23" s="86">
        <f aca="true" t="shared" si="3" ref="D23:M23">SUM(D24:D25)</f>
        <v>2523</v>
      </c>
      <c r="E23" s="86">
        <f t="shared" si="3"/>
        <v>0</v>
      </c>
      <c r="F23" s="86">
        <f t="shared" si="3"/>
        <v>0</v>
      </c>
      <c r="G23" s="86">
        <f t="shared" si="3"/>
        <v>0</v>
      </c>
      <c r="H23" s="86">
        <f t="shared" si="3"/>
        <v>0</v>
      </c>
      <c r="I23" s="86">
        <f t="shared" si="3"/>
        <v>9428</v>
      </c>
      <c r="J23" s="86">
        <f t="shared" si="3"/>
        <v>0</v>
      </c>
      <c r="K23" s="86">
        <f t="shared" si="3"/>
        <v>0</v>
      </c>
      <c r="L23" s="86">
        <f t="shared" si="3"/>
        <v>0</v>
      </c>
      <c r="M23" s="86">
        <f t="shared" si="3"/>
        <v>4118</v>
      </c>
    </row>
    <row r="24" spans="1:13" s="66" customFormat="1" ht="13.5" customHeight="1">
      <c r="A24" s="18" t="s">
        <v>152</v>
      </c>
      <c r="B24" s="65" t="s">
        <v>33</v>
      </c>
      <c r="C24" s="18"/>
      <c r="D24" s="18">
        <f>116+2152</f>
        <v>2268</v>
      </c>
      <c r="E24" s="18">
        <f>2000</f>
        <v>2000</v>
      </c>
      <c r="F24" s="18"/>
      <c r="G24" s="18"/>
      <c r="H24" s="18"/>
      <c r="I24" s="18">
        <f>72+2116</f>
        <v>2188</v>
      </c>
      <c r="J24" s="18"/>
      <c r="K24" s="18"/>
      <c r="L24" s="18"/>
      <c r="M24" s="87">
        <f>C24+D24+E24+F24-G24-H24-I24-J24-K24+L24</f>
        <v>2080</v>
      </c>
    </row>
    <row r="25" spans="1:13" s="66" customFormat="1" ht="13.5" customHeight="1">
      <c r="A25" s="18" t="s">
        <v>153</v>
      </c>
      <c r="B25" s="65" t="s">
        <v>34</v>
      </c>
      <c r="C25" s="18">
        <v>11023</v>
      </c>
      <c r="D25" s="18">
        <f>255</f>
        <v>255</v>
      </c>
      <c r="E25" s="18">
        <f>-2000</f>
        <v>-2000</v>
      </c>
      <c r="F25" s="18"/>
      <c r="G25" s="18"/>
      <c r="H25" s="18"/>
      <c r="I25" s="18">
        <f>7240</f>
        <v>7240</v>
      </c>
      <c r="J25" s="18"/>
      <c r="K25" s="18"/>
      <c r="L25" s="18"/>
      <c r="M25" s="87">
        <f>C25+D25+E25+F25-G25-H25-I25-J25-K25+L25</f>
        <v>2038</v>
      </c>
    </row>
    <row r="26" spans="1:13" s="66" customFormat="1" ht="13.5" customHeight="1">
      <c r="A26" s="17" t="s">
        <v>122</v>
      </c>
      <c r="B26" s="64" t="s">
        <v>9</v>
      </c>
      <c r="C26" s="86">
        <f>C14+C17+C20+C23</f>
        <v>159915</v>
      </c>
      <c r="D26" s="86">
        <f aca="true" t="shared" si="4" ref="D26:M26">D14+D17+D20+D23</f>
        <v>460988</v>
      </c>
      <c r="E26" s="86">
        <f t="shared" si="4"/>
        <v>0</v>
      </c>
      <c r="F26" s="86">
        <f t="shared" si="4"/>
        <v>0</v>
      </c>
      <c r="G26" s="86">
        <f t="shared" si="4"/>
        <v>0</v>
      </c>
      <c r="H26" s="86">
        <f t="shared" si="4"/>
        <v>0</v>
      </c>
      <c r="I26" s="86">
        <f t="shared" si="4"/>
        <v>475756</v>
      </c>
      <c r="J26" s="86">
        <f t="shared" si="4"/>
        <v>0</v>
      </c>
      <c r="K26" s="86">
        <f t="shared" si="4"/>
        <v>0</v>
      </c>
      <c r="L26" s="86">
        <f t="shared" si="4"/>
        <v>0</v>
      </c>
      <c r="M26" s="86">
        <f t="shared" si="4"/>
        <v>145147</v>
      </c>
    </row>
    <row r="27" ht="22.5" customHeight="1"/>
    <row r="28" spans="1:5" s="67" customFormat="1" ht="12.75">
      <c r="A28" s="67" t="s">
        <v>254</v>
      </c>
      <c r="C28" s="74" t="s">
        <v>310</v>
      </c>
      <c r="D28" s="74"/>
      <c r="E28" s="75"/>
    </row>
    <row r="29" spans="3:6" s="67" customFormat="1" ht="12.75">
      <c r="C29" s="240" t="s">
        <v>258</v>
      </c>
      <c r="D29" s="75"/>
      <c r="E29" s="75"/>
      <c r="F29" s="75"/>
    </row>
  </sheetData>
  <sheetProtection/>
  <mergeCells count="9">
    <mergeCell ref="M11:M12"/>
    <mergeCell ref="A7:K7"/>
    <mergeCell ref="A4:K4"/>
    <mergeCell ref="A9:K9"/>
    <mergeCell ref="A11:A12"/>
    <mergeCell ref="B11:B12"/>
    <mergeCell ref="C11:C12"/>
    <mergeCell ref="D11:L11"/>
    <mergeCell ref="C6:I6"/>
  </mergeCells>
  <printOptions horizontalCentered="1"/>
  <pageMargins left="0" right="0" top="0.3937007874015748" bottom="0" header="0.2755905511811024" footer="0.35433070866141736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</dc:creator>
  <cp:keywords/>
  <dc:description/>
  <cp:lastModifiedBy>User</cp:lastModifiedBy>
  <cp:lastPrinted>2013-07-25T10:16:27Z</cp:lastPrinted>
  <dcterms:created xsi:type="dcterms:W3CDTF">2007-01-30T12:52:40Z</dcterms:created>
  <dcterms:modified xsi:type="dcterms:W3CDTF">2013-07-25T10:25:56Z</dcterms:modified>
  <cp:category/>
  <cp:version/>
  <cp:contentType/>
  <cp:contentStatus/>
</cp:coreProperties>
</file>